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defaultThemeVersion="166925"/>
  <mc:AlternateContent xmlns:mc="http://schemas.openxmlformats.org/markup-compatibility/2006">
    <mc:Choice Requires="x15">
      <x15ac:absPath xmlns:x15ac="http://schemas.microsoft.com/office/spreadsheetml/2010/11/ac" url="https://octa.sharepoint.com/sites/ProjectV/Shared Documents/2024 Call and Projects/Forms/"/>
    </mc:Choice>
  </mc:AlternateContent>
  <xr:revisionPtr revIDLastSave="174" documentId="13_ncr:1_{A7D0BBDB-F068-484E-B7F8-A7254BF69A1F}" xr6:coauthVersionLast="47" xr6:coauthVersionMax="47" xr10:uidLastSave="{4F2D0C08-C900-4300-8DBB-27B14A661848}"/>
  <bookViews>
    <workbookView xWindow="2340" yWindow="2340" windowWidth="38700" windowHeight="15435" tabRatio="894" xr2:uid="{00000000-000D-0000-FFFF-FFFF00000000}"/>
  </bookViews>
  <sheets>
    <sheet name="Sections_Readme" sheetId="4" r:id="rId1"/>
    <sheet name="Sample_Sect A-E" sheetId="1" r:id="rId2"/>
    <sheet name="Sample_Sect F-I" sheetId="3" r:id="rId3"/>
    <sheet name="Proj 1_Sect A-E" sheetId="16" r:id="rId4"/>
    <sheet name="Proj 1_Sect F" sheetId="18" r:id="rId5"/>
    <sheet name="Proj 1_Sect G-I" sheetId="17" r:id="rId6"/>
    <sheet name="Proj 2_Sect A-E" sheetId="14" r:id="rId7"/>
    <sheet name="Proj 2_Sect F" sheetId="19" r:id="rId8"/>
    <sheet name="Proj 2_Sect G-I" sheetId="15" r:id="rId9"/>
    <sheet name="Proj 3_Sect A-E" sheetId="12" r:id="rId10"/>
    <sheet name="Proj 3_Sect F" sheetId="20" r:id="rId11"/>
    <sheet name="Proj 3_Sect G-I" sheetId="13" r:id="rId12"/>
    <sheet name="dropdowns" sheetId="2" state="hidden" r:id="rId13"/>
  </sheets>
  <definedNames>
    <definedName name="Funding">dropdowns!$O$5:$O$9</definedName>
    <definedName name="FY_1">dropdowns!$J$5:$J$12</definedName>
    <definedName name="FY_2">dropdowns!$K$5:$K$12</definedName>
    <definedName name="FY_3">dropdowns!$L$5:$L$12</definedName>
    <definedName name="Months">dropdowns!$H$5:$H$17</definedName>
    <definedName name="_xlnm.Print_Area" localSheetId="3">'Proj 1_Sect A-E'!$E$2:$P$167</definedName>
    <definedName name="_xlnm.Print_Area" localSheetId="4">'Proj 1_Sect F'!$E$2:$P$152</definedName>
    <definedName name="_xlnm.Print_Area" localSheetId="5">'Proj 1_Sect G-I'!$E$2:$L$133</definedName>
    <definedName name="_xlnm.Print_Area" localSheetId="6">'Proj 2_Sect A-E'!$E$2:$P$167</definedName>
    <definedName name="_xlnm.Print_Area" localSheetId="7">'Proj 2_Sect F'!$E$2:$P$152</definedName>
    <definedName name="_xlnm.Print_Area" localSheetId="8">'Proj 2_Sect G-I'!$E$2:$L$133</definedName>
    <definedName name="_xlnm.Print_Area" localSheetId="9">'Proj 3_Sect A-E'!$E$2:$P$167</definedName>
    <definedName name="_xlnm.Print_Area" localSheetId="10">'Proj 3_Sect F'!$E$2:$P$152</definedName>
    <definedName name="_xlnm.Print_Area" localSheetId="11">'Proj 3_Sect G-I'!$E$2:$L$133</definedName>
    <definedName name="_xlnm.Print_Area" localSheetId="1">'Sample_Sect A-E'!$E$2:$P$171</definedName>
    <definedName name="_xlnm.Print_Area" localSheetId="2">'Sample_Sect F-I'!$E$2:$L$134</definedName>
    <definedName name="_xlnm.Print_Area" localSheetId="0">Sections_Readme!$A$1:$E$62</definedName>
    <definedName name="_xlnm.Print_Titles" localSheetId="3">'Proj 1_Sect A-E'!$3:$6</definedName>
    <definedName name="_xlnm.Print_Titles" localSheetId="4">'Proj 1_Sect F'!$2:$8</definedName>
    <definedName name="_xlnm.Print_Titles" localSheetId="5">'Proj 1_Sect G-I'!$2:$7</definedName>
    <definedName name="_xlnm.Print_Titles" localSheetId="6">'Proj 2_Sect A-E'!$3:$6</definedName>
    <definedName name="_xlnm.Print_Titles" localSheetId="7">'Proj 2_Sect F'!$2:$8</definedName>
    <definedName name="_xlnm.Print_Titles" localSheetId="8">'Proj 2_Sect G-I'!$2:$7</definedName>
    <definedName name="_xlnm.Print_Titles" localSheetId="9">'Proj 3_Sect A-E'!$3:$6</definedName>
    <definedName name="_xlnm.Print_Titles" localSheetId="10">'Proj 3_Sect F'!$2:$8</definedName>
    <definedName name="_xlnm.Print_Titles" localSheetId="11">'Proj 3_Sect G-I'!$2:$7</definedName>
    <definedName name="_xlnm.Print_Titles" localSheetId="1">'Sample_Sect A-E'!$3:$6</definedName>
    <definedName name="_xlnm.Print_Titles" localSheetId="2">'Sample_Sect F-I'!$2:$7</definedName>
    <definedName name="Status">dropdowns!$D$5:$D$9</definedName>
    <definedName name="Svc_Type">dropdowns!$B$5:$B$7</definedName>
    <definedName name="Y_N">dropdowns!$F$5:$F$7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6" i="13" l="1"/>
  <c r="P106" i="13"/>
  <c r="Q106" i="15"/>
  <c r="P106" i="15"/>
  <c r="Q106" i="17"/>
  <c r="P106" i="17"/>
  <c r="Y103" i="13"/>
  <c r="Y102" i="13"/>
  <c r="Y101" i="13"/>
  <c r="Y100" i="13"/>
  <c r="Y99" i="13"/>
  <c r="Y103" i="15"/>
  <c r="Y102" i="15"/>
  <c r="Y101" i="15"/>
  <c r="Y100" i="15"/>
  <c r="Y99" i="15"/>
  <c r="Q107" i="13"/>
  <c r="Q107" i="15"/>
  <c r="N87" i="12"/>
  <c r="M87" i="12"/>
  <c r="L87" i="12"/>
  <c r="K87" i="12"/>
  <c r="J87" i="12"/>
  <c r="I87" i="12"/>
  <c r="N87" i="14"/>
  <c r="M87" i="14"/>
  <c r="L87" i="14"/>
  <c r="K87" i="14"/>
  <c r="J87" i="14"/>
  <c r="I87" i="14"/>
  <c r="H87" i="14"/>
  <c r="H87" i="12"/>
  <c r="I57" i="16"/>
  <c r="P107" i="13" l="1"/>
  <c r="P107" i="15"/>
  <c r="H104" i="13"/>
  <c r="R86" i="12"/>
  <c r="R86" i="14"/>
  <c r="J148" i="12"/>
  <c r="J148" i="14"/>
  <c r="X103" i="13"/>
  <c r="X102" i="13"/>
  <c r="X101" i="13"/>
  <c r="X100" i="13"/>
  <c r="X99" i="13"/>
  <c r="X103" i="15"/>
  <c r="X102" i="15"/>
  <c r="X101" i="15"/>
  <c r="X100" i="15"/>
  <c r="X99" i="15"/>
  <c r="V103" i="13"/>
  <c r="W103" i="13" s="1"/>
  <c r="V102" i="13"/>
  <c r="V101" i="13"/>
  <c r="V100" i="13"/>
  <c r="V99" i="13"/>
  <c r="V103" i="15"/>
  <c r="V102" i="15"/>
  <c r="V101" i="15"/>
  <c r="V100" i="15"/>
  <c r="V99" i="15"/>
  <c r="R86" i="16"/>
  <c r="W100" i="13" l="1"/>
  <c r="W102" i="15"/>
  <c r="W102" i="13"/>
  <c r="W100" i="15"/>
  <c r="W101" i="15"/>
  <c r="W101" i="13"/>
  <c r="X104" i="13"/>
  <c r="W99" i="15"/>
  <c r="W103" i="15"/>
  <c r="W99" i="13"/>
  <c r="W104" i="13" s="1"/>
  <c r="X103" i="17"/>
  <c r="X102" i="17"/>
  <c r="V99" i="17"/>
  <c r="Y103" i="17"/>
  <c r="W103" i="17"/>
  <c r="V103" i="17"/>
  <c r="V102" i="17"/>
  <c r="Y102" i="17" s="1"/>
  <c r="V101" i="17"/>
  <c r="X101" i="17" s="1"/>
  <c r="V100" i="17"/>
  <c r="L6" i="18"/>
  <c r="L6" i="19"/>
  <c r="L6" i="20"/>
  <c r="G6" i="14"/>
  <c r="F128" i="20"/>
  <c r="F150" i="20" s="1"/>
  <c r="F99" i="20"/>
  <c r="F121" i="20" s="1"/>
  <c r="F70" i="20"/>
  <c r="F92" i="20" s="1"/>
  <c r="F41" i="20"/>
  <c r="F63" i="20" s="1"/>
  <c r="F12" i="20"/>
  <c r="F34" i="20" s="1"/>
  <c r="J101" i="13"/>
  <c r="J100" i="13"/>
  <c r="J99" i="13"/>
  <c r="J98" i="13"/>
  <c r="J97" i="13"/>
  <c r="J101" i="15"/>
  <c r="J100" i="15"/>
  <c r="J99" i="15"/>
  <c r="J98" i="15"/>
  <c r="J97" i="15"/>
  <c r="F128" i="19"/>
  <c r="F150" i="19" s="1"/>
  <c r="F99" i="19"/>
  <c r="F121" i="19" s="1"/>
  <c r="F70" i="19"/>
  <c r="F92" i="19" s="1"/>
  <c r="F41" i="19"/>
  <c r="F63" i="19" s="1"/>
  <c r="F12" i="19"/>
  <c r="F34" i="19" s="1"/>
  <c r="J97" i="17"/>
  <c r="I97" i="17" s="1"/>
  <c r="J101" i="17"/>
  <c r="J100" i="17"/>
  <c r="J99" i="17"/>
  <c r="J98" i="17"/>
  <c r="N49" i="16"/>
  <c r="M49" i="16"/>
  <c r="L49" i="16"/>
  <c r="K49" i="16"/>
  <c r="J49" i="16"/>
  <c r="I49" i="16"/>
  <c r="H49" i="16"/>
  <c r="G49" i="16"/>
  <c r="N49" i="12"/>
  <c r="M49" i="12"/>
  <c r="L49" i="12"/>
  <c r="K49" i="12"/>
  <c r="J49" i="12"/>
  <c r="I49" i="12"/>
  <c r="H49" i="12"/>
  <c r="N49" i="14"/>
  <c r="M49" i="14"/>
  <c r="L49" i="14"/>
  <c r="K49" i="14"/>
  <c r="J49" i="14"/>
  <c r="I49" i="14"/>
  <c r="H49" i="14"/>
  <c r="G49" i="12"/>
  <c r="G49" i="14"/>
  <c r="F12" i="18"/>
  <c r="F34" i="18" s="1"/>
  <c r="F41" i="18"/>
  <c r="F63" i="18" s="1"/>
  <c r="F70" i="18"/>
  <c r="F92" i="18" s="1"/>
  <c r="F99" i="18"/>
  <c r="F121" i="18" s="1"/>
  <c r="F128" i="18"/>
  <c r="F150" i="18" s="1"/>
  <c r="W99" i="17" l="1"/>
  <c r="Y101" i="17"/>
  <c r="X99" i="17"/>
  <c r="Y99" i="17" s="1"/>
  <c r="X100" i="17"/>
  <c r="Y100" i="17" s="1"/>
  <c r="Q99" i="17" a="1"/>
  <c r="Q99" i="17" s="1"/>
  <c r="W104" i="15"/>
  <c r="X104" i="15"/>
  <c r="W102" i="17"/>
  <c r="X104" i="17" l="1"/>
  <c r="Q100" i="17"/>
  <c r="Q101" i="17"/>
  <c r="Q102" i="17"/>
  <c r="Q103" i="17"/>
  <c r="Q104" i="17"/>
  <c r="Q105" i="17"/>
  <c r="R61" i="1"/>
  <c r="I101" i="17"/>
  <c r="F101" i="17"/>
  <c r="U103" i="17" s="1"/>
  <c r="I100" i="17"/>
  <c r="F100" i="17"/>
  <c r="U102" i="17" s="1"/>
  <c r="S99" i="17" a="1"/>
  <c r="S101" i="17" s="1"/>
  <c r="I99" i="17"/>
  <c r="P99" i="17" s="1"/>
  <c r="F99" i="17"/>
  <c r="U101" i="17" s="1"/>
  <c r="I98" i="17"/>
  <c r="F98" i="17"/>
  <c r="U100" i="17" s="1"/>
  <c r="F97" i="17"/>
  <c r="U99" i="17" s="1"/>
  <c r="F89" i="17"/>
  <c r="F88" i="17"/>
  <c r="F87" i="17"/>
  <c r="F86" i="17"/>
  <c r="F85" i="17"/>
  <c r="F82" i="17"/>
  <c r="F81" i="17"/>
  <c r="F80" i="17"/>
  <c r="F79" i="17"/>
  <c r="F78" i="17"/>
  <c r="F75" i="17"/>
  <c r="F74" i="17"/>
  <c r="F73" i="17"/>
  <c r="F72" i="17"/>
  <c r="F71" i="17"/>
  <c r="K65" i="17"/>
  <c r="J63" i="17"/>
  <c r="J62" i="17"/>
  <c r="J61" i="17"/>
  <c r="J60" i="17"/>
  <c r="J59" i="17"/>
  <c r="F45" i="17"/>
  <c r="F44" i="17"/>
  <c r="F43" i="17"/>
  <c r="F42" i="17"/>
  <c r="F41" i="17"/>
  <c r="F26" i="17"/>
  <c r="F25" i="17"/>
  <c r="F24" i="17"/>
  <c r="F23" i="17"/>
  <c r="F22" i="17"/>
  <c r="F18" i="17"/>
  <c r="F17" i="17"/>
  <c r="F16" i="17"/>
  <c r="F15" i="17"/>
  <c r="F14" i="17"/>
  <c r="J6" i="17"/>
  <c r="G6" i="17"/>
  <c r="K152" i="16"/>
  <c r="K151" i="16"/>
  <c r="K150" i="16"/>
  <c r="K149" i="16"/>
  <c r="O86" i="16"/>
  <c r="N78" i="16"/>
  <c r="M136" i="16" s="1"/>
  <c r="M78" i="16"/>
  <c r="L136" i="16" s="1"/>
  <c r="L78" i="16"/>
  <c r="K136" i="16" s="1"/>
  <c r="K78" i="16"/>
  <c r="J136" i="16" s="1"/>
  <c r="J78" i="16"/>
  <c r="I136" i="16" s="1"/>
  <c r="I78" i="16"/>
  <c r="H136" i="16" s="1"/>
  <c r="H78" i="16"/>
  <c r="G78" i="16"/>
  <c r="N77" i="16"/>
  <c r="M77" i="16"/>
  <c r="L77" i="16"/>
  <c r="K77" i="16"/>
  <c r="J77" i="16"/>
  <c r="I77" i="16"/>
  <c r="H77" i="16"/>
  <c r="G77" i="16"/>
  <c r="N71" i="16"/>
  <c r="M135" i="16" s="1"/>
  <c r="M71" i="16"/>
  <c r="L135" i="16" s="1"/>
  <c r="L71" i="16"/>
  <c r="K135" i="16" s="1"/>
  <c r="K71" i="16"/>
  <c r="J135" i="16" s="1"/>
  <c r="J71" i="16"/>
  <c r="I135" i="16" s="1"/>
  <c r="I71" i="16"/>
  <c r="H135" i="16" s="1"/>
  <c r="H71" i="16"/>
  <c r="G135" i="16" s="1"/>
  <c r="G71" i="16"/>
  <c r="N70" i="16"/>
  <c r="M70" i="16"/>
  <c r="L70" i="16"/>
  <c r="K70" i="16"/>
  <c r="J70" i="16"/>
  <c r="I70" i="16"/>
  <c r="H70" i="16"/>
  <c r="G70" i="16"/>
  <c r="K62" i="16"/>
  <c r="G87" i="16" s="1"/>
  <c r="H62" i="16"/>
  <c r="G62" i="16"/>
  <c r="G86" i="16" s="1"/>
  <c r="I61" i="16"/>
  <c r="I60" i="16"/>
  <c r="R59" i="16"/>
  <c r="I59" i="16"/>
  <c r="R58" i="16"/>
  <c r="I58" i="16"/>
  <c r="R57" i="16"/>
  <c r="O47" i="16"/>
  <c r="F47" i="16"/>
  <c r="O46" i="16"/>
  <c r="F46" i="16"/>
  <c r="O45" i="16"/>
  <c r="F45" i="16"/>
  <c r="O44" i="16"/>
  <c r="F44" i="16"/>
  <c r="O43" i="16"/>
  <c r="F43" i="16"/>
  <c r="G6" i="16"/>
  <c r="G6" i="18" s="1"/>
  <c r="P105" i="15"/>
  <c r="P104" i="15"/>
  <c r="P103" i="15"/>
  <c r="P102" i="15"/>
  <c r="P101" i="15"/>
  <c r="I101" i="15"/>
  <c r="F101" i="15"/>
  <c r="U103" i="15" s="1"/>
  <c r="P100" i="15"/>
  <c r="I100" i="15"/>
  <c r="F100" i="15"/>
  <c r="U102" i="15" s="1"/>
  <c r="S99" i="15" a="1"/>
  <c r="S105" i="15" s="1"/>
  <c r="P99" i="15"/>
  <c r="I99" i="15"/>
  <c r="F99" i="15"/>
  <c r="U101" i="15" s="1"/>
  <c r="I98" i="15"/>
  <c r="F98" i="15"/>
  <c r="U100" i="15" s="1"/>
  <c r="I97" i="15"/>
  <c r="F97" i="15"/>
  <c r="U99" i="15" s="1"/>
  <c r="F89" i="15"/>
  <c r="F88" i="15"/>
  <c r="F87" i="15"/>
  <c r="F86" i="15"/>
  <c r="F85" i="15"/>
  <c r="F82" i="15"/>
  <c r="F81" i="15"/>
  <c r="F80" i="15"/>
  <c r="F79" i="15"/>
  <c r="F78" i="15"/>
  <c r="F75" i="15"/>
  <c r="F74" i="15"/>
  <c r="F73" i="15"/>
  <c r="F72" i="15"/>
  <c r="F71" i="15"/>
  <c r="K65" i="15"/>
  <c r="J63" i="15"/>
  <c r="J62" i="15"/>
  <c r="J61" i="15"/>
  <c r="J60" i="15"/>
  <c r="J59" i="15"/>
  <c r="F45" i="15"/>
  <c r="F44" i="15"/>
  <c r="F43" i="15"/>
  <c r="F42" i="15"/>
  <c r="F41" i="15"/>
  <c r="F26" i="15"/>
  <c r="F25" i="15"/>
  <c r="F24" i="15"/>
  <c r="F23" i="15"/>
  <c r="F22" i="15"/>
  <c r="F18" i="15"/>
  <c r="F17" i="15"/>
  <c r="F16" i="15"/>
  <c r="F15" i="15"/>
  <c r="F14" i="15"/>
  <c r="J6" i="15"/>
  <c r="G6" i="15"/>
  <c r="K152" i="14"/>
  <c r="K151" i="14"/>
  <c r="K150" i="14"/>
  <c r="K149" i="14"/>
  <c r="N88" i="14"/>
  <c r="M88" i="14"/>
  <c r="L88" i="14"/>
  <c r="K88" i="14"/>
  <c r="J88" i="14"/>
  <c r="J84" i="14" s="1"/>
  <c r="I88" i="14"/>
  <c r="I84" i="14" s="1"/>
  <c r="O86" i="14"/>
  <c r="N78" i="14"/>
  <c r="M136" i="14" s="1"/>
  <c r="M78" i="14"/>
  <c r="L136" i="14" s="1"/>
  <c r="L78" i="14"/>
  <c r="K136" i="14" s="1"/>
  <c r="K78" i="14"/>
  <c r="J136" i="14" s="1"/>
  <c r="J78" i="14"/>
  <c r="I136" i="14" s="1"/>
  <c r="I78" i="14"/>
  <c r="H136" i="14" s="1"/>
  <c r="H78" i="14"/>
  <c r="G78" i="14"/>
  <c r="N77" i="14"/>
  <c r="M77" i="14"/>
  <c r="L77" i="14"/>
  <c r="K77" i="14"/>
  <c r="J77" i="14"/>
  <c r="I77" i="14"/>
  <c r="H77" i="14"/>
  <c r="G77" i="14"/>
  <c r="N71" i="14"/>
  <c r="M135" i="14" s="1"/>
  <c r="M71" i="14"/>
  <c r="L135" i="14" s="1"/>
  <c r="L71" i="14"/>
  <c r="K135" i="14" s="1"/>
  <c r="K71" i="14"/>
  <c r="J135" i="14" s="1"/>
  <c r="J71" i="14"/>
  <c r="I135" i="14" s="1"/>
  <c r="I71" i="14"/>
  <c r="H135" i="14" s="1"/>
  <c r="H71" i="14"/>
  <c r="G135" i="14" s="1"/>
  <c r="G71" i="14"/>
  <c r="N70" i="14"/>
  <c r="M70" i="14"/>
  <c r="L70" i="14"/>
  <c r="K70" i="14"/>
  <c r="J70" i="14"/>
  <c r="I70" i="14"/>
  <c r="H70" i="14"/>
  <c r="G70" i="14"/>
  <c r="K62" i="14"/>
  <c r="G87" i="14" s="1"/>
  <c r="H62" i="14"/>
  <c r="G62" i="14"/>
  <c r="G86" i="14" s="1"/>
  <c r="I61" i="14"/>
  <c r="I60" i="14"/>
  <c r="R59" i="14"/>
  <c r="I59" i="14"/>
  <c r="R58" i="14"/>
  <c r="I58" i="14"/>
  <c r="R57" i="14"/>
  <c r="I57" i="14"/>
  <c r="O47" i="14"/>
  <c r="F47" i="14"/>
  <c r="O46" i="14"/>
  <c r="F46" i="14"/>
  <c r="O45" i="14"/>
  <c r="F45" i="14"/>
  <c r="O44" i="14"/>
  <c r="F44" i="14"/>
  <c r="O43" i="14"/>
  <c r="F43" i="14"/>
  <c r="G6" i="19"/>
  <c r="R57" i="12"/>
  <c r="P105" i="13"/>
  <c r="P104" i="13"/>
  <c r="P103" i="13"/>
  <c r="P102" i="13"/>
  <c r="P101" i="13"/>
  <c r="I101" i="13"/>
  <c r="F101" i="13"/>
  <c r="U103" i="13" s="1"/>
  <c r="P100" i="13"/>
  <c r="I100" i="13"/>
  <c r="F100" i="13"/>
  <c r="U102" i="13" s="1"/>
  <c r="S99" i="13" a="1"/>
  <c r="S101" i="13" s="1"/>
  <c r="I99" i="13"/>
  <c r="F99" i="13"/>
  <c r="U101" i="13" s="1"/>
  <c r="I98" i="13"/>
  <c r="F98" i="13"/>
  <c r="U100" i="13" s="1"/>
  <c r="I97" i="13"/>
  <c r="F97" i="13"/>
  <c r="U99" i="13" s="1"/>
  <c r="F89" i="13"/>
  <c r="F88" i="13"/>
  <c r="F87" i="13"/>
  <c r="F86" i="13"/>
  <c r="F85" i="13"/>
  <c r="F82" i="13"/>
  <c r="F81" i="13"/>
  <c r="F80" i="13"/>
  <c r="F79" i="13"/>
  <c r="F78" i="13"/>
  <c r="F75" i="13"/>
  <c r="F74" i="13"/>
  <c r="F73" i="13"/>
  <c r="F72" i="13"/>
  <c r="F71" i="13"/>
  <c r="K65" i="13"/>
  <c r="J63" i="13"/>
  <c r="J62" i="13"/>
  <c r="J61" i="13"/>
  <c r="J60" i="13"/>
  <c r="J59" i="13"/>
  <c r="F45" i="13"/>
  <c r="F44" i="13"/>
  <c r="F43" i="13"/>
  <c r="F42" i="13"/>
  <c r="F41" i="13"/>
  <c r="F26" i="13"/>
  <c r="F25" i="13"/>
  <c r="F24" i="13"/>
  <c r="F23" i="13"/>
  <c r="F22" i="13"/>
  <c r="F18" i="13"/>
  <c r="F17" i="13"/>
  <c r="F16" i="13"/>
  <c r="F15" i="13"/>
  <c r="F14" i="13"/>
  <c r="J6" i="13"/>
  <c r="G6" i="13"/>
  <c r="K152" i="12"/>
  <c r="K151" i="12"/>
  <c r="K150" i="12"/>
  <c r="K149" i="12"/>
  <c r="O86" i="12"/>
  <c r="N78" i="12"/>
  <c r="M136" i="12" s="1"/>
  <c r="M78" i="12"/>
  <c r="L136" i="12" s="1"/>
  <c r="L78" i="12"/>
  <c r="K136" i="12" s="1"/>
  <c r="K78" i="12"/>
  <c r="J136" i="12" s="1"/>
  <c r="J78" i="12"/>
  <c r="I136" i="12" s="1"/>
  <c r="I78" i="12"/>
  <c r="H136" i="12" s="1"/>
  <c r="H78" i="12"/>
  <c r="G136" i="12" s="1"/>
  <c r="G78" i="12"/>
  <c r="N77" i="12"/>
  <c r="M77" i="12"/>
  <c r="L77" i="12"/>
  <c r="K77" i="12"/>
  <c r="J77" i="12"/>
  <c r="I77" i="12"/>
  <c r="H77" i="12"/>
  <c r="G77" i="12"/>
  <c r="N71" i="12"/>
  <c r="M135" i="12" s="1"/>
  <c r="M71" i="12"/>
  <c r="L135" i="12" s="1"/>
  <c r="L71" i="12"/>
  <c r="K135" i="12" s="1"/>
  <c r="K71" i="12"/>
  <c r="J135" i="12" s="1"/>
  <c r="J71" i="12"/>
  <c r="I135" i="12" s="1"/>
  <c r="I71" i="12"/>
  <c r="H135" i="12" s="1"/>
  <c r="H71" i="12"/>
  <c r="G135" i="12" s="1"/>
  <c r="G71" i="12"/>
  <c r="N70" i="12"/>
  <c r="M70" i="12"/>
  <c r="L70" i="12"/>
  <c r="K70" i="12"/>
  <c r="J70" i="12"/>
  <c r="I70" i="12"/>
  <c r="H70" i="12"/>
  <c r="G70" i="12"/>
  <c r="K62" i="12"/>
  <c r="G87" i="12" s="1"/>
  <c r="H62" i="12"/>
  <c r="G62" i="12"/>
  <c r="G86" i="12" s="1"/>
  <c r="I61" i="12"/>
  <c r="I60" i="12"/>
  <c r="R59" i="12"/>
  <c r="I59" i="12"/>
  <c r="R58" i="12"/>
  <c r="I58" i="12"/>
  <c r="I57" i="12"/>
  <c r="O47" i="12"/>
  <c r="F47" i="12"/>
  <c r="O46" i="12"/>
  <c r="F46" i="12"/>
  <c r="O45" i="12"/>
  <c r="F45" i="12"/>
  <c r="O44" i="12"/>
  <c r="F44" i="12"/>
  <c r="O43" i="12"/>
  <c r="F43" i="12"/>
  <c r="G6" i="12"/>
  <c r="G6" i="20" s="1"/>
  <c r="G66" i="1"/>
  <c r="I62" i="1"/>
  <c r="Q107" i="17" l="1"/>
  <c r="H87" i="16"/>
  <c r="P100" i="17"/>
  <c r="W101" i="17"/>
  <c r="H104" i="17"/>
  <c r="W100" i="17"/>
  <c r="F59" i="14"/>
  <c r="H104" i="15"/>
  <c r="K148" i="14" s="1"/>
  <c r="K154" i="14" s="1"/>
  <c r="K156" i="14" s="1"/>
  <c r="O49" i="16"/>
  <c r="O49" i="14"/>
  <c r="O49" i="12"/>
  <c r="O78" i="14"/>
  <c r="O70" i="16"/>
  <c r="O77" i="16"/>
  <c r="N135" i="16"/>
  <c r="O78" i="16"/>
  <c r="O79" i="16" s="1"/>
  <c r="I62" i="16"/>
  <c r="S93" i="16" s="1"/>
  <c r="F58" i="16"/>
  <c r="O71" i="16"/>
  <c r="O77" i="14"/>
  <c r="O79" i="14" s="1"/>
  <c r="G84" i="16"/>
  <c r="G92" i="16" s="1"/>
  <c r="G85" i="16"/>
  <c r="G93" i="16" s="1"/>
  <c r="F57" i="14"/>
  <c r="F57" i="16"/>
  <c r="F57" i="12"/>
  <c r="I62" i="14"/>
  <c r="S93" i="14" s="1"/>
  <c r="O71" i="14"/>
  <c r="G136" i="16"/>
  <c r="N136" i="16" s="1"/>
  <c r="I85" i="14"/>
  <c r="Q99" i="15" a="1"/>
  <c r="Q99" i="15" s="1"/>
  <c r="N135" i="14"/>
  <c r="J85" i="14"/>
  <c r="O70" i="14"/>
  <c r="F59" i="16"/>
  <c r="F60" i="16"/>
  <c r="F61" i="16"/>
  <c r="S99" i="17"/>
  <c r="S100" i="17"/>
  <c r="S102" i="17"/>
  <c r="S103" i="17"/>
  <c r="S104" i="17"/>
  <c r="S105" i="17"/>
  <c r="G88" i="16"/>
  <c r="H88" i="14"/>
  <c r="I92" i="14"/>
  <c r="G84" i="14"/>
  <c r="G92" i="14" s="1"/>
  <c r="G88" i="14"/>
  <c r="G85" i="14"/>
  <c r="G93" i="14" s="1"/>
  <c r="K84" i="14"/>
  <c r="K92" i="14" s="1"/>
  <c r="K85" i="14"/>
  <c r="L85" i="14"/>
  <c r="L84" i="14"/>
  <c r="L92" i="14" s="1"/>
  <c r="M85" i="14"/>
  <c r="M84" i="14"/>
  <c r="M92" i="14" s="1"/>
  <c r="N85" i="14"/>
  <c r="N84" i="14"/>
  <c r="N92" i="14" s="1"/>
  <c r="S102" i="15"/>
  <c r="F58" i="14"/>
  <c r="G136" i="14"/>
  <c r="N136" i="14" s="1"/>
  <c r="F61" i="14"/>
  <c r="S101" i="15"/>
  <c r="J92" i="14"/>
  <c r="S103" i="15"/>
  <c r="F60" i="14"/>
  <c r="S99" i="15"/>
  <c r="S100" i="15"/>
  <c r="S104" i="15"/>
  <c r="G88" i="12"/>
  <c r="G84" i="12"/>
  <c r="G92" i="12" s="1"/>
  <c r="I62" i="12"/>
  <c r="S93" i="12" s="1"/>
  <c r="F61" i="12"/>
  <c r="N136" i="12"/>
  <c r="K148" i="12"/>
  <c r="K154" i="12" s="1"/>
  <c r="K156" i="12" s="1"/>
  <c r="S99" i="13"/>
  <c r="S100" i="13"/>
  <c r="S102" i="13"/>
  <c r="S103" i="13"/>
  <c r="S104" i="13"/>
  <c r="S105" i="13"/>
  <c r="O78" i="12"/>
  <c r="O77" i="12"/>
  <c r="N135" i="12"/>
  <c r="O71" i="12"/>
  <c r="Q99" i="13" a="1"/>
  <c r="J88" i="12"/>
  <c r="I88" i="12"/>
  <c r="M88" i="12"/>
  <c r="K88" i="12"/>
  <c r="L88" i="12"/>
  <c r="N88" i="12"/>
  <c r="F58" i="12"/>
  <c r="P99" i="13"/>
  <c r="G85" i="12"/>
  <c r="G93" i="12" s="1"/>
  <c r="O70" i="12"/>
  <c r="F59" i="12"/>
  <c r="F60" i="12"/>
  <c r="K65" i="3"/>
  <c r="F89" i="3"/>
  <c r="F88" i="3"/>
  <c r="F87" i="3"/>
  <c r="F86" i="3"/>
  <c r="F85" i="3"/>
  <c r="I103" i="3"/>
  <c r="J101" i="3"/>
  <c r="I101" i="3"/>
  <c r="J100" i="3"/>
  <c r="I100" i="3"/>
  <c r="J99" i="3"/>
  <c r="I99" i="3"/>
  <c r="J97" i="3"/>
  <c r="I97" i="3"/>
  <c r="K66" i="1"/>
  <c r="G91" i="1" s="1"/>
  <c r="O90" i="1"/>
  <c r="J63" i="3"/>
  <c r="J62" i="3"/>
  <c r="J61" i="3"/>
  <c r="J60" i="3"/>
  <c r="J59" i="3"/>
  <c r="F49" i="1"/>
  <c r="F48" i="1"/>
  <c r="F47" i="1"/>
  <c r="F46" i="1"/>
  <c r="F45" i="1"/>
  <c r="F18" i="3"/>
  <c r="F17" i="3"/>
  <c r="F16" i="3"/>
  <c r="F15" i="3"/>
  <c r="F14" i="3"/>
  <c r="F26" i="3"/>
  <c r="F25" i="3"/>
  <c r="F24" i="3"/>
  <c r="F23" i="3"/>
  <c r="F22" i="3"/>
  <c r="F45" i="3"/>
  <c r="F44" i="3"/>
  <c r="F43" i="3"/>
  <c r="F42" i="3"/>
  <c r="F41" i="3"/>
  <c r="F103" i="3"/>
  <c r="F101" i="3"/>
  <c r="F100" i="3"/>
  <c r="F99" i="3"/>
  <c r="F98" i="3"/>
  <c r="F97" i="3"/>
  <c r="F82" i="3"/>
  <c r="F81" i="3"/>
  <c r="F80" i="3"/>
  <c r="F79" i="3"/>
  <c r="F78" i="3"/>
  <c r="F75" i="3"/>
  <c r="F74" i="3"/>
  <c r="F73" i="3"/>
  <c r="F72" i="3"/>
  <c r="F71" i="3"/>
  <c r="I87" i="16" l="1"/>
  <c r="I88" i="16" s="1"/>
  <c r="P101" i="17"/>
  <c r="W104" i="17"/>
  <c r="S107" i="17"/>
  <c r="S107" i="15"/>
  <c r="S107" i="13"/>
  <c r="G94" i="16"/>
  <c r="G100" i="16" s="1"/>
  <c r="H88" i="16"/>
  <c r="O72" i="16"/>
  <c r="O72" i="14"/>
  <c r="Q105" i="15"/>
  <c r="Q103" i="15"/>
  <c r="O79" i="12"/>
  <c r="Q104" i="15"/>
  <c r="I137" i="14"/>
  <c r="J93" i="14"/>
  <c r="J94" i="14" s="1"/>
  <c r="J100" i="14" s="1"/>
  <c r="Q102" i="15"/>
  <c r="H137" i="14"/>
  <c r="I93" i="14"/>
  <c r="I94" i="14" s="1"/>
  <c r="Q101" i="15"/>
  <c r="Q100" i="15"/>
  <c r="O88" i="14"/>
  <c r="O87" i="14"/>
  <c r="M93" i="14"/>
  <c r="M94" i="14" s="1"/>
  <c r="M99" i="14" s="1"/>
  <c r="L137" i="14"/>
  <c r="L93" i="14"/>
  <c r="K137" i="14"/>
  <c r="K93" i="14"/>
  <c r="K94" i="14" s="1"/>
  <c r="K99" i="14" s="1"/>
  <c r="J137" i="14"/>
  <c r="G94" i="14"/>
  <c r="G100" i="14" s="1"/>
  <c r="N93" i="14"/>
  <c r="M137" i="14"/>
  <c r="H85" i="14"/>
  <c r="R88" i="14"/>
  <c r="H106" i="15" s="1"/>
  <c r="H84" i="14"/>
  <c r="O72" i="12"/>
  <c r="H88" i="12"/>
  <c r="Q104" i="13"/>
  <c r="Q100" i="13"/>
  <c r="Q99" i="13"/>
  <c r="Q105" i="13"/>
  <c r="Q103" i="13"/>
  <c r="Q102" i="13"/>
  <c r="Q101" i="13"/>
  <c r="N84" i="12"/>
  <c r="N92" i="12" s="1"/>
  <c r="N85" i="12"/>
  <c r="L84" i="12"/>
  <c r="L92" i="12" s="1"/>
  <c r="L85" i="12"/>
  <c r="K84" i="12"/>
  <c r="K92" i="12" s="1"/>
  <c r="K85" i="12"/>
  <c r="I84" i="12"/>
  <c r="I92" i="12" s="1"/>
  <c r="I85" i="12"/>
  <c r="J84" i="12"/>
  <c r="J92" i="12" s="1"/>
  <c r="J85" i="12"/>
  <c r="M85" i="12"/>
  <c r="M84" i="12"/>
  <c r="M92" i="12" s="1"/>
  <c r="G94" i="12"/>
  <c r="G99" i="12" s="1"/>
  <c r="I63" i="1"/>
  <c r="I64" i="1"/>
  <c r="I65" i="1"/>
  <c r="I61" i="1"/>
  <c r="P102" i="17" l="1"/>
  <c r="J87" i="16"/>
  <c r="J88" i="16" s="1"/>
  <c r="I84" i="16"/>
  <c r="I92" i="16" s="1"/>
  <c r="I85" i="16"/>
  <c r="J106" i="15"/>
  <c r="K106" i="15"/>
  <c r="G99" i="14"/>
  <c r="G99" i="16"/>
  <c r="I100" i="14"/>
  <c r="I99" i="14"/>
  <c r="G100" i="12"/>
  <c r="H84" i="16"/>
  <c r="H92" i="16" s="1"/>
  <c r="H85" i="16"/>
  <c r="M100" i="14"/>
  <c r="G137" i="14"/>
  <c r="N137" i="14" s="1"/>
  <c r="N139" i="14" s="1"/>
  <c r="R154" i="14" s="1"/>
  <c r="S154" i="14" s="1"/>
  <c r="O85" i="14"/>
  <c r="H93" i="14"/>
  <c r="J99" i="14"/>
  <c r="K100" i="14"/>
  <c r="O84" i="14"/>
  <c r="H92" i="14"/>
  <c r="N94" i="14"/>
  <c r="N99" i="14" s="1"/>
  <c r="L94" i="14"/>
  <c r="L99" i="14" s="1"/>
  <c r="O87" i="12"/>
  <c r="K93" i="12"/>
  <c r="K94" i="12" s="1"/>
  <c r="K99" i="12" s="1"/>
  <c r="J137" i="12"/>
  <c r="L93" i="12"/>
  <c r="L94" i="12" s="1"/>
  <c r="L99" i="12" s="1"/>
  <c r="K137" i="12"/>
  <c r="M137" i="12"/>
  <c r="N93" i="12"/>
  <c r="N94" i="12" s="1"/>
  <c r="N99" i="12" s="1"/>
  <c r="L137" i="12"/>
  <c r="M93" i="12"/>
  <c r="I137" i="12"/>
  <c r="J93" i="12"/>
  <c r="J94" i="12" s="1"/>
  <c r="J99" i="12" s="1"/>
  <c r="H137" i="12"/>
  <c r="I93" i="12"/>
  <c r="I94" i="12" s="1"/>
  <c r="I99" i="12" s="1"/>
  <c r="H84" i="12"/>
  <c r="R88" i="12"/>
  <c r="H106" i="13" s="1"/>
  <c r="H85" i="12"/>
  <c r="O88" i="12"/>
  <c r="I66" i="1"/>
  <c r="S97" i="1" s="1"/>
  <c r="H137" i="16" l="1"/>
  <c r="I93" i="16"/>
  <c r="I94" i="16" s="1"/>
  <c r="I99" i="16" s="1"/>
  <c r="J84" i="16"/>
  <c r="J92" i="16" s="1"/>
  <c r="J85" i="16"/>
  <c r="P103" i="17"/>
  <c r="P104" i="17" s="1"/>
  <c r="K87" i="16"/>
  <c r="J106" i="13"/>
  <c r="K106" i="13"/>
  <c r="G137" i="16"/>
  <c r="H93" i="16"/>
  <c r="H94" i="16" s="1"/>
  <c r="N100" i="14"/>
  <c r="H94" i="14"/>
  <c r="H99" i="14" s="1"/>
  <c r="O92" i="14"/>
  <c r="L100" i="14"/>
  <c r="O93" i="14"/>
  <c r="G137" i="12"/>
  <c r="N137" i="12" s="1"/>
  <c r="N139" i="12" s="1"/>
  <c r="R154" i="12" s="1"/>
  <c r="S154" i="12" s="1"/>
  <c r="O85" i="12"/>
  <c r="H93" i="12"/>
  <c r="J100" i="12"/>
  <c r="M94" i="12"/>
  <c r="M99" i="12" s="1"/>
  <c r="N100" i="12"/>
  <c r="H92" i="12"/>
  <c r="O84" i="12"/>
  <c r="L100" i="12"/>
  <c r="I100" i="12"/>
  <c r="K100" i="12"/>
  <c r="G6" i="1"/>
  <c r="G53" i="1"/>
  <c r="H66" i="1"/>
  <c r="G90" i="1"/>
  <c r="R62" i="1"/>
  <c r="R63" i="1"/>
  <c r="G81" i="1"/>
  <c r="G82" i="1"/>
  <c r="G75" i="1"/>
  <c r="G74" i="1"/>
  <c r="G6" i="3"/>
  <c r="J103" i="3"/>
  <c r="J98" i="3"/>
  <c r="I100" i="16" l="1"/>
  <c r="M87" i="16"/>
  <c r="M88" i="16" s="1"/>
  <c r="P105" i="17"/>
  <c r="N87" i="16" s="1"/>
  <c r="N88" i="16" s="1"/>
  <c r="K88" i="16"/>
  <c r="I137" i="16"/>
  <c r="J93" i="16"/>
  <c r="J94" i="16" s="1"/>
  <c r="J99" i="16" s="1"/>
  <c r="L87" i="16"/>
  <c r="L88" i="16" s="1"/>
  <c r="H100" i="14"/>
  <c r="H99" i="16"/>
  <c r="O94" i="14"/>
  <c r="S94" i="14" s="1"/>
  <c r="O92" i="12"/>
  <c r="H94" i="12"/>
  <c r="H100" i="12" s="1"/>
  <c r="M100" i="12"/>
  <c r="O93" i="12"/>
  <c r="G88" i="1"/>
  <c r="G96" i="1" s="1"/>
  <c r="G92" i="1"/>
  <c r="G89" i="1"/>
  <c r="G97" i="1" s="1"/>
  <c r="F61" i="1"/>
  <c r="F63" i="1"/>
  <c r="F64" i="1"/>
  <c r="F65" i="1"/>
  <c r="F62" i="1"/>
  <c r="J148" i="16" l="1"/>
  <c r="K148" i="16" s="1"/>
  <c r="K154" i="16" s="1"/>
  <c r="K156" i="16" s="1"/>
  <c r="P107" i="17"/>
  <c r="N85" i="16"/>
  <c r="N84" i="16"/>
  <c r="N92" i="16" s="1"/>
  <c r="M84" i="16"/>
  <c r="M92" i="16" s="1"/>
  <c r="M85" i="16"/>
  <c r="L84" i="16"/>
  <c r="L92" i="16" s="1"/>
  <c r="L85" i="16"/>
  <c r="O87" i="16"/>
  <c r="J100" i="16"/>
  <c r="K84" i="16"/>
  <c r="K85" i="16"/>
  <c r="O88" i="16"/>
  <c r="R88" i="16"/>
  <c r="H106" i="17" s="1"/>
  <c r="H99" i="12"/>
  <c r="H100" i="16"/>
  <c r="O99" i="14"/>
  <c r="O100" i="14"/>
  <c r="O94" i="12"/>
  <c r="S94" i="12" s="1"/>
  <c r="G98" i="1"/>
  <c r="G103" i="1" s="1"/>
  <c r="L137" i="16" l="1"/>
  <c r="M93" i="16"/>
  <c r="M137" i="16"/>
  <c r="N93" i="16"/>
  <c r="N94" i="16" s="1"/>
  <c r="K92" i="16"/>
  <c r="O84" i="16"/>
  <c r="K137" i="16"/>
  <c r="L93" i="16"/>
  <c r="L94" i="16" s="1"/>
  <c r="L100" i="16" s="1"/>
  <c r="J106" i="17"/>
  <c r="K106" i="17"/>
  <c r="K93" i="16"/>
  <c r="J137" i="16"/>
  <c r="O85" i="16"/>
  <c r="O99" i="12"/>
  <c r="O100" i="12"/>
  <c r="G104" i="1"/>
  <c r="O100" i="3"/>
  <c r="O101" i="3"/>
  <c r="O102" i="3"/>
  <c r="O103" i="3"/>
  <c r="O104" i="3"/>
  <c r="O105" i="3"/>
  <c r="O49" i="1"/>
  <c r="J6" i="3"/>
  <c r="R99" i="3" a="1"/>
  <c r="R104" i="3" s="1"/>
  <c r="N53" i="1"/>
  <c r="O48" i="1"/>
  <c r="N137" i="16" l="1"/>
  <c r="N139" i="16" s="1"/>
  <c r="R154" i="16" s="1"/>
  <c r="S154" i="16" s="1"/>
  <c r="L99" i="16"/>
  <c r="N100" i="16"/>
  <c r="N99" i="16"/>
  <c r="M94" i="16"/>
  <c r="M99" i="16" s="1"/>
  <c r="K94" i="16"/>
  <c r="K100" i="16" s="1"/>
  <c r="O93" i="16"/>
  <c r="O92" i="16"/>
  <c r="R102" i="3"/>
  <c r="R101" i="3"/>
  <c r="R100" i="3"/>
  <c r="R99" i="3"/>
  <c r="R103" i="3"/>
  <c r="R105" i="3"/>
  <c r="K99" i="16" l="1"/>
  <c r="M100" i="16"/>
  <c r="O94" i="16"/>
  <c r="S94" i="16" s="1"/>
  <c r="K153" i="1"/>
  <c r="K154" i="1"/>
  <c r="K155" i="1"/>
  <c r="K156" i="1"/>
  <c r="I53" i="1"/>
  <c r="J53" i="1"/>
  <c r="K53" i="1"/>
  <c r="L53" i="1"/>
  <c r="M53" i="1"/>
  <c r="H53" i="1"/>
  <c r="P99" i="3" s="1" a="1"/>
  <c r="O51" i="1"/>
  <c r="O46" i="1"/>
  <c r="O47" i="1"/>
  <c r="O45" i="1"/>
  <c r="N82" i="1"/>
  <c r="M140" i="1" s="1"/>
  <c r="M82" i="1"/>
  <c r="L140" i="1" s="1"/>
  <c r="L82" i="1"/>
  <c r="K140" i="1" s="1"/>
  <c r="K82" i="1"/>
  <c r="J140" i="1" s="1"/>
  <c r="J82" i="1"/>
  <c r="I140" i="1" s="1"/>
  <c r="I82" i="1"/>
  <c r="H140" i="1" s="1"/>
  <c r="H82" i="1"/>
  <c r="G140" i="1" s="1"/>
  <c r="I75" i="1"/>
  <c r="H139" i="1" s="1"/>
  <c r="J75" i="1"/>
  <c r="I139" i="1" s="1"/>
  <c r="K75" i="1"/>
  <c r="J139" i="1" s="1"/>
  <c r="L75" i="1"/>
  <c r="K139" i="1" s="1"/>
  <c r="M75" i="1"/>
  <c r="L139" i="1" s="1"/>
  <c r="N75" i="1"/>
  <c r="M139" i="1" s="1"/>
  <c r="H75" i="1"/>
  <c r="G139" i="1" s="1"/>
  <c r="N81" i="1"/>
  <c r="M81" i="1"/>
  <c r="L81" i="1"/>
  <c r="K81" i="1"/>
  <c r="J81" i="1"/>
  <c r="I81" i="1"/>
  <c r="H81" i="1"/>
  <c r="I74" i="1"/>
  <c r="J74" i="1"/>
  <c r="K74" i="1"/>
  <c r="L74" i="1"/>
  <c r="M74" i="1"/>
  <c r="N74" i="1"/>
  <c r="H74" i="1"/>
  <c r="O100" i="16" l="1"/>
  <c r="O99" i="16"/>
  <c r="P99" i="3"/>
  <c r="P100" i="3"/>
  <c r="P101" i="3"/>
  <c r="P102" i="3"/>
  <c r="P103" i="3"/>
  <c r="P104" i="3"/>
  <c r="P105" i="3"/>
  <c r="O53" i="1"/>
  <c r="N140" i="1"/>
  <c r="N139" i="1"/>
  <c r="O81" i="1"/>
  <c r="O82" i="1"/>
  <c r="P106" i="3" l="1"/>
  <c r="O83" i="1"/>
  <c r="O75" i="1"/>
  <c r="O74" i="1"/>
  <c r="O76" i="1" l="1"/>
  <c r="I98" i="3" l="1"/>
  <c r="O99" i="3" s="1"/>
  <c r="H105" i="3" l="1"/>
  <c r="J152" i="1" s="1"/>
  <c r="L91" i="1" l="1"/>
  <c r="L92" i="1" s="1"/>
  <c r="K91" i="1"/>
  <c r="K92" i="1" s="1"/>
  <c r="J91" i="1"/>
  <c r="J92" i="1" s="1"/>
  <c r="N91" i="1"/>
  <c r="N92" i="1" s="1"/>
  <c r="M91" i="1"/>
  <c r="M92" i="1" s="1"/>
  <c r="K152" i="1"/>
  <c r="K158" i="1" s="1"/>
  <c r="K160" i="1" s="1"/>
  <c r="I91" i="1"/>
  <c r="I92" i="1" s="1"/>
  <c r="I88" i="1" s="1"/>
  <c r="I96" i="1" s="1"/>
  <c r="H91" i="1"/>
  <c r="H92" i="1" s="1"/>
  <c r="N89" i="1" l="1"/>
  <c r="N88" i="1"/>
  <c r="N96" i="1" s="1"/>
  <c r="K88" i="1"/>
  <c r="K96" i="1" s="1"/>
  <c r="K89" i="1"/>
  <c r="M88" i="1"/>
  <c r="M96" i="1" s="1"/>
  <c r="M89" i="1"/>
  <c r="J88" i="1"/>
  <c r="J96" i="1" s="1"/>
  <c r="J89" i="1"/>
  <c r="L88" i="1"/>
  <c r="L96" i="1" s="1"/>
  <c r="L89" i="1"/>
  <c r="I89" i="1"/>
  <c r="O91" i="1"/>
  <c r="H141" i="1"/>
  <c r="I97" i="1"/>
  <c r="O92" i="1"/>
  <c r="H88" i="1"/>
  <c r="H89" i="1"/>
  <c r="R90" i="1"/>
  <c r="H107" i="3" s="1"/>
  <c r="I141" i="1" l="1"/>
  <c r="J97" i="1"/>
  <c r="J141" i="1"/>
  <c r="K97" i="1"/>
  <c r="J98" i="1"/>
  <c r="J103" i="1" s="1"/>
  <c r="M97" i="1"/>
  <c r="M98" i="1" s="1"/>
  <c r="M104" i="1" s="1"/>
  <c r="L141" i="1"/>
  <c r="K141" i="1"/>
  <c r="L97" i="1"/>
  <c r="N97" i="1"/>
  <c r="M141" i="1"/>
  <c r="O88" i="1"/>
  <c r="H96" i="1"/>
  <c r="J107" i="3"/>
  <c r="K107" i="3"/>
  <c r="G141" i="1"/>
  <c r="O89" i="1"/>
  <c r="H97" i="1"/>
  <c r="I98" i="1"/>
  <c r="I103" i="1" s="1"/>
  <c r="N98" i="1" l="1"/>
  <c r="N103" i="1" s="1"/>
  <c r="J104" i="1"/>
  <c r="K98" i="1"/>
  <c r="K103" i="1" s="1"/>
  <c r="L98" i="1"/>
  <c r="L103" i="1" s="1"/>
  <c r="N141" i="1"/>
  <c r="N143" i="1" s="1"/>
  <c r="R158" i="1" s="1"/>
  <c r="S158" i="1" s="1"/>
  <c r="M103" i="1"/>
  <c r="I104" i="1"/>
  <c r="O97" i="1"/>
  <c r="H98" i="1"/>
  <c r="H104" i="1" s="1"/>
  <c r="O96" i="1"/>
  <c r="L104" i="1" l="1"/>
  <c r="K104" i="1"/>
  <c r="N104" i="1"/>
  <c r="H103" i="1"/>
  <c r="O98" i="1"/>
  <c r="S98" i="1" s="1"/>
  <c r="O104" i="1" l="1"/>
  <c r="O103" i="1"/>
</calcChain>
</file>

<file path=xl/sharedStrings.xml><?xml version="1.0" encoding="utf-8"?>
<sst xmlns="http://schemas.openxmlformats.org/spreadsheetml/2006/main" count="4618" uniqueCount="402">
  <si>
    <t xml:space="preserve">Application Instructions </t>
  </si>
  <si>
    <t>Local Agencies applying for Project V funds are required to complete and submit this application. Application materials must be included in the order in which they are listed on the Application Checklist. Any projects not in compliance with the CTFP Guidelines will not be eligible for funding.</t>
  </si>
  <si>
    <t xml:space="preserve">Project #1 </t>
  </si>
  <si>
    <t>Service Type</t>
  </si>
  <si>
    <t>Project Status</t>
  </si>
  <si>
    <t>New Service</t>
  </si>
  <si>
    <t>Year 1</t>
  </si>
  <si>
    <t>Year 2</t>
  </si>
  <si>
    <t>Year 3</t>
  </si>
  <si>
    <t>Year 4</t>
  </si>
  <si>
    <t>Year 5</t>
  </si>
  <si>
    <t>Year 6</t>
  </si>
  <si>
    <t>Year 7</t>
  </si>
  <si>
    <t>TOTALS</t>
  </si>
  <si>
    <t>O&amp;M</t>
  </si>
  <si>
    <t>Project Total Cost</t>
  </si>
  <si>
    <t>Note: M2 Funding amounts will be updated in OCFundTracker at the end of each Fiscal Year to reflect transfers of savings authorized by the OCTA Board on 8/10/2023.</t>
  </si>
  <si>
    <t>FY 24-25</t>
  </si>
  <si>
    <t>FY 25-26</t>
  </si>
  <si>
    <t>FY 26-27</t>
  </si>
  <si>
    <t>OVERALL</t>
  </si>
  <si>
    <t>OCTA % Match</t>
  </si>
  <si>
    <t>Local % Match</t>
  </si>
  <si>
    <t>FY 27-28</t>
  </si>
  <si>
    <t>FY 28-29</t>
  </si>
  <si>
    <t>FY 29-30</t>
  </si>
  <si>
    <t>FY 30-31</t>
  </si>
  <si>
    <t>Capital</t>
  </si>
  <si>
    <t xml:space="preserve">OCTA Contribution </t>
  </si>
  <si>
    <t>→→</t>
  </si>
  <si>
    <t>enter Total Annual Cost →→</t>
  </si>
  <si>
    <t>enter Annual Local Match % →→</t>
  </si>
  <si>
    <t>DO NOT ENTER DATA</t>
  </si>
  <si>
    <t>DO NOT PRINT THESE COLUMNS (A - D)</t>
  </si>
  <si>
    <t>A.</t>
  </si>
  <si>
    <t>PROJECT INFORMATION</t>
  </si>
  <si>
    <t>Service Type:</t>
  </si>
  <si>
    <t>Project Name:</t>
  </si>
  <si>
    <t>B.</t>
  </si>
  <si>
    <t>OPERATING SUMMARY</t>
  </si>
  <si>
    <t>Revenue Vehicle Hours (RVH)</t>
  </si>
  <si>
    <t>Special Event Total</t>
  </si>
  <si>
    <t>C.</t>
  </si>
  <si>
    <t>Total Funding Request</t>
  </si>
  <si>
    <t>Project Total</t>
  </si>
  <si>
    <t>D.</t>
  </si>
  <si>
    <t>COST SUMMARY</t>
  </si>
  <si>
    <t>Total Local Match</t>
  </si>
  <si>
    <t>FUNDING SUMMARY</t>
  </si>
  <si>
    <t>Anticipated Cost</t>
  </si>
  <si>
    <t xml:space="preserve">Expenditure </t>
  </si>
  <si>
    <t>Operations &amp; Maintenance (O&amp;M)</t>
  </si>
  <si>
    <t>Marketing</t>
  </si>
  <si>
    <t>E.</t>
  </si>
  <si>
    <t>COST BREAKDOWN</t>
  </si>
  <si>
    <t xml:space="preserve">Marketing </t>
  </si>
  <si>
    <t>←←</t>
  </si>
  <si>
    <t>Description of anticipated frequency of costs (recurrence) for each itemized expenditure type</t>
  </si>
  <si>
    <t>Initial, Recurring, and/or Annual, etc.</t>
  </si>
  <si>
    <t>Funding Sources, Phases, and Amounts</t>
  </si>
  <si>
    <t xml:space="preserve">Level of Commitment </t>
  </si>
  <si>
    <t>Local Funding Total</t>
  </si>
  <si>
    <t>Proposed Local Match Total</t>
  </si>
  <si>
    <t>Source</t>
  </si>
  <si>
    <t>Applicant:</t>
  </si>
  <si>
    <t>Enter names of all routes or services associated with the Project. 
Separate special event totals from fixed route totals only if provided outside of normal operating periods. 
(Special event descriptions in Primary Application)</t>
  </si>
  <si>
    <t>Weekdays</t>
  </si>
  <si>
    <t>Weekends</t>
  </si>
  <si>
    <t>Weekend</t>
  </si>
  <si>
    <t>Click to enter.</t>
  </si>
  <si>
    <t>Number of Vehicles</t>
  </si>
  <si>
    <t>Weekday Peak</t>
  </si>
  <si>
    <t>Weekday Off-peak</t>
  </si>
  <si>
    <t>If yes, how many?</t>
  </si>
  <si>
    <t>Route Name(s)</t>
  </si>
  <si>
    <t>(describe below)</t>
  </si>
  <si>
    <t>Traditional</t>
  </si>
  <si>
    <t>On Demand</t>
  </si>
  <si>
    <t>Breif discussion of relevant information including, but not limited to:
   [Route description (where does it go “from XX to XX”, and roadways used)
   Ridership market (Whom) is this intended to serve? (e.g., commuters, local activities, seasonal visitors, etc..)
   Service Period (summer, seasonal, daily, weekend, special events, etc..)
   Service Frequency/Days/Hours of Operations]</t>
  </si>
  <si>
    <t>Include description of anticipated expenditures (i.e. vehicles, bus stops, staff time, marketing, etc.) below</t>
  </si>
  <si>
    <t>Service</t>
  </si>
  <si>
    <t>Special Event 1</t>
  </si>
  <si>
    <t>Special Event 2</t>
  </si>
  <si>
    <t>Special Event 3</t>
  </si>
  <si>
    <t>Special Event 4</t>
  </si>
  <si>
    <t>Special Event 5</t>
  </si>
  <si>
    <t>Yes / No</t>
  </si>
  <si>
    <t>Yes</t>
  </si>
  <si>
    <t>No</t>
  </si>
  <si>
    <t>click to select</t>
  </si>
  <si>
    <t>OPERATING PROFILE</t>
  </si>
  <si>
    <t>G.</t>
  </si>
  <si>
    <t>Approx. 1-way Run Time or On-Demand Response Target (min)</t>
  </si>
  <si>
    <t>Special Event Route(s)</t>
  </si>
  <si>
    <t>→</t>
  </si>
  <si>
    <t>SE</t>
  </si>
  <si>
    <t>see corresponding FY O&amp;M Total From Section C.</t>
  </si>
  <si>
    <t>Opening FY of Service</t>
  </si>
  <si>
    <t>Opening Mo. of Service</t>
  </si>
  <si>
    <t>FISCAL YEARS</t>
  </si>
  <si>
    <t>(if Yes) Was existing contract competitively procured?</t>
  </si>
  <si>
    <t>F.</t>
  </si>
  <si>
    <t>DO NOT EDIT</t>
  </si>
  <si>
    <t>Local Funding Commitment</t>
  </si>
  <si>
    <t>Planned</t>
  </si>
  <si>
    <t>Binding Agreement</t>
  </si>
  <si>
    <t>Programmed</t>
  </si>
  <si>
    <t>Resolution or Board/Council Action commitment to provide supporting funds</t>
  </si>
  <si>
    <t>Funding allocations programmed in adopted Agency or 3rd party budgets</t>
  </si>
  <si>
    <t>informal agreement or commitment from Agency leadership (Board/Council) or 3rd Party</t>
  </si>
  <si>
    <t>Operating Agency</t>
  </si>
  <si>
    <t>Project V Funded (y/n)</t>
  </si>
  <si>
    <t>Total Connections</t>
  </si>
  <si>
    <t>(within 1/4 mile of Project)</t>
  </si>
  <si>
    <t>Anticipated Transit Usage</t>
  </si>
  <si>
    <t>Provide rationale and supporting materials for opening date of service and ridership projections withing supplemental application documentation.</t>
  </si>
  <si>
    <t>DO NOT EDIT / DELETE: (checking for different FYs)</t>
  </si>
  <si>
    <t>DO NOT EDIT Cost per Boarding formula!</t>
  </si>
  <si>
    <t>DO NOT PRINT THESE COLUMNS (M - Z)</t>
  </si>
  <si>
    <t>List Name</t>
  </si>
  <si>
    <t>{=Svc_Type}</t>
  </si>
  <si>
    <t>{=FY_1}</t>
  </si>
  <si>
    <t>{=FY_2}</t>
  </si>
  <si>
    <t>{=Funding}</t>
  </si>
  <si>
    <t>{=Y_N}</t>
  </si>
  <si>
    <r>
      <t xml:space="preserve">Does this project include Special Event operations </t>
    </r>
    <r>
      <rPr>
        <u/>
        <sz val="11"/>
        <color theme="1"/>
        <rFont val="Calibri"/>
        <family val="2"/>
        <scheme val="minor"/>
      </rPr>
      <t>outside of the regular</t>
    </r>
    <r>
      <rPr>
        <sz val="11"/>
        <color theme="1"/>
        <rFont val="Calibri"/>
        <family val="2"/>
        <scheme val="minor"/>
      </rPr>
      <t xml:space="preserve"> operating hours of the routes identified above?</t>
    </r>
  </si>
  <si>
    <r>
      <rPr>
        <b/>
        <sz val="11"/>
        <color theme="1"/>
        <rFont val="Calibri"/>
        <family val="2"/>
        <scheme val="minor"/>
      </rPr>
      <t>Local Transit Connections</t>
    </r>
    <r>
      <rPr>
        <sz val="11"/>
        <color theme="1"/>
        <rFont val="Calibri"/>
        <family val="2"/>
        <scheme val="minor"/>
      </rPr>
      <t xml:space="preserve"> - locally operated fixed routes, shuttles, Project V services, etc…</t>
    </r>
  </si>
  <si>
    <r>
      <rPr>
        <sz val="9"/>
        <color rgb="FFFF0000"/>
        <rFont val="Calibri"/>
        <family val="2"/>
        <scheme val="minor"/>
      </rPr>
      <t>NOTE:   ALT+Enter to skip line between text</t>
    </r>
    <r>
      <rPr>
        <sz val="9"/>
        <color theme="1"/>
        <rFont val="Calibri"/>
        <family val="2"/>
        <scheme val="minor"/>
      </rPr>
      <t xml:space="preserve">
additional project desciption information may be provided in supplemental documentation</t>
    </r>
  </si>
  <si>
    <t xml:space="preserve">Supplemental Application Sections </t>
  </si>
  <si>
    <t>H.</t>
  </si>
  <si>
    <t>TRANSIT NETWORK CONNECTIVITY</t>
  </si>
  <si>
    <r>
      <rPr>
        <b/>
        <sz val="11"/>
        <color theme="1"/>
        <rFont val="Calibri"/>
        <family val="2"/>
        <scheme val="minor"/>
      </rPr>
      <t>Regional Transit Service Connections</t>
    </r>
    <r>
      <rPr>
        <sz val="11"/>
        <color theme="1"/>
        <rFont val="Calibri"/>
        <family val="2"/>
        <scheme val="minor"/>
      </rPr>
      <t xml:space="preserve"> - OC Bus routes, regional transit centers and rail stations</t>
    </r>
  </si>
  <si>
    <t>Implementation Timeline</t>
  </si>
  <si>
    <t>Projection of annual revenue hours per Service Type and route</t>
  </si>
  <si>
    <t>Estimated annual cost of initial marketing, capital purchase, ongoing O&amp;M; and associated local match contributions</t>
  </si>
  <si>
    <t>Itemized Marketing, Capital, O&amp;M cost items and assumptions</t>
  </si>
  <si>
    <t>Overview of Project, service type, description of service, and routes/services proposed for operation</t>
  </si>
  <si>
    <t>Proposed local and 3rd Party revenue sources supporting initial marketing, capital purchase, ongoing O&amp;M</t>
  </si>
  <si>
    <t xml:space="preserve">Description of Local and Regional fixed route transit connections </t>
  </si>
  <si>
    <t>Proposed Project operating spans, frequencies, cycle times, fleet requirements (by route)</t>
  </si>
  <si>
    <t>Description of Contents</t>
  </si>
  <si>
    <t>Performance Monitoring</t>
  </si>
  <si>
    <t>(if Yes) Dates of existing contract procurement (advertisement) and award (selection) or extension:</t>
  </si>
  <si>
    <t>Itemized sources of O&amp;M costs</t>
  </si>
  <si>
    <t>Itemized sources of Marketing costs</t>
  </si>
  <si>
    <t>[ex -- service area/route 1]</t>
  </si>
  <si>
    <t>[ex -- service area/route 4]</t>
  </si>
  <si>
    <t>[ex -- service area/route 5]</t>
  </si>
  <si>
    <t>[ex -- service area/route 2]</t>
  </si>
  <si>
    <t>[ex -- service area/route 3]</t>
  </si>
  <si>
    <t>Current Service Status:</t>
  </si>
  <si>
    <t>Proposed Service Name(s)</t>
  </si>
  <si>
    <t xml:space="preserve">Existing Services may be proposed for:  
- extension of funding (continuation), 
- expansion of service area or period, 
- OR other service modification </t>
  </si>
  <si>
    <t>Fares Collected</t>
  </si>
  <si>
    <t>Begin Date</t>
  </si>
  <si>
    <t>End Date</t>
  </si>
  <si>
    <t>Annual Service Calendar</t>
  </si>
  <si>
    <t>Service Start/End Time</t>
  </si>
  <si>
    <t>(ex 9:00a to 9:00p)</t>
  </si>
  <si>
    <t>Frequency (min)</t>
  </si>
  <si>
    <t>{=Status}</t>
  </si>
  <si>
    <t>FY 24/25</t>
  </si>
  <si>
    <t>FY 25/26</t>
  </si>
  <si>
    <t>FY 26/27</t>
  </si>
  <si>
    <t>FY 27/28</t>
  </si>
  <si>
    <t>FY 28/29</t>
  </si>
  <si>
    <t>FY 29/30</t>
  </si>
  <si>
    <t>FY 30/31</t>
  </si>
  <si>
    <t>Total Project Cost</t>
  </si>
  <si>
    <t>(if Yes) Duration and expiration date of current transportation service Vendor contract?</t>
  </si>
  <si>
    <t>Total Annual Days of Service</t>
  </si>
  <si>
    <t>Opening FY of Service - the first fiscal year (FY) that grant funds will be  used to pay for operations of the service area/route</t>
  </si>
  <si>
    <t>Ridership Total</t>
  </si>
  <si>
    <t>Months</t>
  </si>
  <si>
    <t>Jan</t>
  </si>
  <si>
    <t>Feb</t>
  </si>
  <si>
    <t>Mar</t>
  </si>
  <si>
    <t>Apr</t>
  </si>
  <si>
    <t>May</t>
  </si>
  <si>
    <t>Jun</t>
  </si>
  <si>
    <t>Jul</t>
  </si>
  <si>
    <t>Aug</t>
  </si>
  <si>
    <t>Sep</t>
  </si>
  <si>
    <t>Oct</t>
  </si>
  <si>
    <t>Nov</t>
  </si>
  <si>
    <t>Dec</t>
  </si>
  <si>
    <t>{=Months}</t>
  </si>
  <si>
    <t>Route Length (mi.) or 
Service Area (sq. mi.)</t>
  </si>
  <si>
    <t>list all proposed Project routes having different alignments / or (on demand) rideshare services  or service areas</t>
  </si>
  <si>
    <t>PROJECT READINESS</t>
  </si>
  <si>
    <t>I.</t>
  </si>
  <si>
    <t>FY 23/24</t>
  </si>
  <si>
    <t>(Existing Services Only)</t>
  </si>
  <si>
    <r>
      <t xml:space="preserve">Local Match </t>
    </r>
    <r>
      <rPr>
        <sz val="10"/>
        <color theme="1"/>
        <rFont val="Calibri"/>
        <family val="2"/>
        <scheme val="minor"/>
      </rPr>
      <t>(less fares collected)</t>
    </r>
  </si>
  <si>
    <t>Combined Match Rates - Marketing, Capital, and O&amp;M</t>
  </si>
  <si>
    <t>Project Summary</t>
  </si>
  <si>
    <t>`</t>
  </si>
  <si>
    <t xml:space="preserve">Recent Costs of Existing Services </t>
  </si>
  <si>
    <t>FY 23/24 O&amp;M</t>
  </si>
  <si>
    <t>click to enter.</t>
  </si>
  <si>
    <t>Enter Total Marketing Cost</t>
  </si>
  <si>
    <t>Enter Local Match (%)</t>
  </si>
  <si>
    <t>Enter Total Capital Cost</t>
  </si>
  <si>
    <t>n/a</t>
  </si>
  <si>
    <t>Proposed Match vs Local Funding (less fares) check</t>
  </si>
  <si>
    <t>DO NOT PRINT THESE COLUMNS (Q - Z)</t>
  </si>
  <si>
    <t>Proposed Services</t>
  </si>
  <si>
    <t xml:space="preserve"> Total O&amp;M Cost</t>
  </si>
  <si>
    <t>Existing Service - Continuation/Funding Extension</t>
  </si>
  <si>
    <t>Existing Service - Expansion of Service Area or Time Period</t>
  </si>
  <si>
    <t>FY 23/24 Marketing</t>
  </si>
  <si>
    <t>Total Annual Cost</t>
  </si>
  <si>
    <t xml:space="preserve">Enter projected costs for FY 23/24 </t>
  </si>
  <si>
    <t>O&amp;M (inlcuding any costs for non-revenue vehicle hours)</t>
  </si>
  <si>
    <t>Delta in Existing vs Projected Cost</t>
  </si>
  <si>
    <t>Local Match (Less Fares)</t>
  </si>
  <si>
    <t>Less fares collected</t>
  </si>
  <si>
    <t>Net O&amp;M Cost</t>
  </si>
  <si>
    <t>Avg Daily Rideship</t>
  </si>
  <si>
    <t>Annual Operating Days</t>
  </si>
  <si>
    <t>Projected Average Annual Ridership</t>
  </si>
  <si>
    <t>Total Annual Project Ridership (anticipated):</t>
  </si>
  <si>
    <t>Average Annual O&amp;M Cost (FY 24 to FY 31):</t>
  </si>
  <si>
    <t>Average Cost per Boarding</t>
  </si>
  <si>
    <t>Average Cost per Revenue Hr</t>
  </si>
  <si>
    <t>RVH</t>
  </si>
  <si>
    <t>When does Agency plan to procure (or re-procure) transporation service Vendor contract for Project V operations?</t>
  </si>
  <si>
    <t>Describe Agency approach to establishing reasonable thresholds and monitoring Project V Vendor key performance indicators (KPIs) including Customer Satisfaction (CS) and On-Time Performance (OTP)</t>
  </si>
  <si>
    <t>Other (explain)</t>
  </si>
  <si>
    <t>If selecting "Other" regarding Level of Commitment for funding sources, provide additional information below.</t>
  </si>
  <si>
    <t>TRANSIT NETWORK and ACTIVITY CENTER CONNECTIVITY</t>
  </si>
  <si>
    <t>Is this Project exclusively operating Special Event service?</t>
  </si>
  <si>
    <t>Key Destinations</t>
  </si>
  <si>
    <t xml:space="preserve">Affordable Housing and High-Density Communities </t>
  </si>
  <si>
    <t>Tourist Attractions and Event Venues</t>
  </si>
  <si>
    <t>Other Regional Trip Generators</t>
  </si>
  <si>
    <r>
      <t>Activity Center Connections</t>
    </r>
    <r>
      <rPr>
        <sz val="11"/>
        <color theme="1"/>
        <rFont val="Calibri"/>
        <family val="2"/>
        <scheme val="minor"/>
      </rPr>
      <t xml:space="preserve"> - list all relevant activity centers (within a reasonable distance) served by the Project routes/service areas</t>
    </r>
  </si>
  <si>
    <t xml:space="preserve">Does Agency have an active contract with an appropriate transporation service Vendor and plan to use Vendor to operate proposed Project V services? </t>
  </si>
  <si>
    <r>
      <t xml:space="preserve">For each Existing and New service proposed, provide a proposed timeline with proposed dates for key Project Readiness activities, including vehicle and operator procurement; any required training, startup testing and marketing activities in anticipation of revenue operations in the opening month/year for all Services identified in Section H tables, above.
(Note: If Agencies have an existing Transportation Service Vendor, successful Project V recipients must competitively reprocure Vendor services by </t>
    </r>
    <r>
      <rPr>
        <b/>
        <sz val="11"/>
        <rFont val="Calibri"/>
        <family val="2"/>
        <scheme val="minor"/>
      </rPr>
      <t>June 30, 2026</t>
    </r>
    <r>
      <rPr>
        <sz val="11"/>
        <color theme="1"/>
        <rFont val="Calibri"/>
        <family val="2"/>
        <scheme val="minor"/>
      </rPr>
      <t>.)</t>
    </r>
  </si>
  <si>
    <t>NOTE:   ALT+Enter to skip line between text
additional project desciption information may be provided in supplemental documentation</t>
  </si>
  <si>
    <t>Average Annual O&amp;M Cost</t>
  </si>
  <si>
    <t>Identify party providing funds (applicant, 3rd  party, etc), phase of funding contribution (marketing, capital, O&amp;M), total funding toward the Project, and current level of funding commitment (planned, binding agreement, programmed).  Enter funding totals projected for the life of the grant period (FY 24/25 to FY 30/31).</t>
  </si>
  <si>
    <t>RVH do not include 'deadhead' hours to maintenance and storage facility at beginning and end of shift. If Applicants pay separate costs for deadhead hours, these costs may be included with projected annual O&amp;M costs (Section C). 
Only include (SE) Special Event RVH if providing special event service outside of normal operating hours (see Section F.)</t>
  </si>
  <si>
    <t>COST EFFECTIVENESS</t>
  </si>
  <si>
    <t xml:space="preserve">Projected Ridership and cost per boarding calculations. 
</t>
  </si>
  <si>
    <t>Project Total Connections</t>
  </si>
  <si>
    <t>Connecting Transit Center and/or Fixed Route</t>
  </si>
  <si>
    <t>Peak</t>
  </si>
  <si>
    <t>Off-peak</t>
  </si>
  <si>
    <t>Auto populated based on selection of Service Status in Section A (Existing only)</t>
  </si>
  <si>
    <t>Proposed Local Match (reference only)</t>
  </si>
  <si>
    <t xml:space="preserve">COST EFFECTIVENESS </t>
  </si>
  <si>
    <t>list all special event routes or (on demand) rideshare services that are different from normal service operations described above</t>
  </si>
  <si>
    <r>
      <t xml:space="preserve">Project Description:  </t>
    </r>
    <r>
      <rPr>
        <sz val="11"/>
        <color theme="1"/>
        <rFont val="Calibri"/>
        <family val="2"/>
        <scheme val="minor"/>
      </rPr>
      <t xml:space="preserve">Brief discussion of each </t>
    </r>
    <r>
      <rPr>
        <b/>
        <sz val="11"/>
        <color theme="1"/>
        <rFont val="Calibri"/>
        <family val="2"/>
        <scheme val="minor"/>
      </rPr>
      <t>Service Areas/Route</t>
    </r>
    <r>
      <rPr>
        <sz val="11"/>
        <color theme="1"/>
        <rFont val="Calibri"/>
        <family val="2"/>
        <scheme val="minor"/>
      </rPr>
      <t xml:space="preserve"> named above with relevant information for each including, but not limited to:
  -    Route descriptions (where does it go “from XX to XX”, and roadways used)
  -    Ridership market (Whom) is this intended to serve? (e.g., commuters, local activities, seasonal visitors, etc..)
  -    Service Period (summer, seasonal, daily, weekend, special events, etc..)
  -    Service Frequency/Days/Hours of Operations]</t>
    </r>
    <r>
      <rPr>
        <b/>
        <sz val="11"/>
        <color theme="1"/>
        <rFont val="Calibri"/>
        <family val="2"/>
        <scheme val="minor"/>
      </rPr>
      <t xml:space="preserve">
Clearly differentiate between new, expanded, and extended services.</t>
    </r>
  </si>
  <si>
    <t>Existing Annual Cost</t>
  </si>
  <si>
    <t>Check to determine if incremental cost of expanded, new service is below the maximum grant award for New services</t>
  </si>
  <si>
    <t>Max New project award (FY 25)</t>
  </si>
  <si>
    <t>Total Fares Collected</t>
  </si>
  <si>
    <t>Enter total number of transit connections for each Project route / service area below.</t>
  </si>
  <si>
    <t>Additional / Special Event Service Days</t>
  </si>
  <si>
    <t>Community and Cultural Centers</t>
  </si>
  <si>
    <t>enter amount ($) or percent (%)</t>
  </si>
  <si>
    <t>Average User Fare ($) Anticipated per Boarding:</t>
  </si>
  <si>
    <t>difference</t>
  </si>
  <si>
    <t xml:space="preserve">Project #1: </t>
  </si>
  <si>
    <t>[autofill chk] Only Existing Service Types will be brought down  from Section A</t>
  </si>
  <si>
    <r>
      <rPr>
        <b/>
        <sz val="11"/>
        <color theme="1"/>
        <rFont val="Calibri"/>
        <family val="2"/>
        <scheme val="minor"/>
      </rPr>
      <t xml:space="preserve">Does your Project include more than one of the above Traditional or On Demand service type?  </t>
    </r>
    <r>
      <rPr>
        <sz val="11"/>
        <color theme="1"/>
        <rFont val="Calibri"/>
        <family val="2"/>
        <scheme val="minor"/>
      </rPr>
      <t xml:space="preserve"> 
(e.g.  fixed route/trolley/shuttle etc., or ride-hail/microtransit etc.)</t>
    </r>
  </si>
  <si>
    <t>Project Area Population Density (persons/sq. mi):</t>
  </si>
  <si>
    <t>density calculations:
- use US Census or American Community Survey data
- (GIS) calculate population within approximately 1/4 mile buffer around route alignment (Traditional) or within on-demand service area boundary (On Demand)</t>
  </si>
  <si>
    <t>provide summary of funding sources and TOTAL  (life cycle) amount ($)in table. 
Additional description of funding sources and activities supporting level of commitments within supplemental documentation</t>
  </si>
  <si>
    <t>Funding Total</t>
  </si>
  <si>
    <t>(FY 24/25 to FY 30/31)</t>
  </si>
  <si>
    <t xml:space="preserve">NOTE: </t>
  </si>
  <si>
    <t>This Supplemental Application is password protected!</t>
  </si>
  <si>
    <t xml:space="preserve">Project #2: </t>
  </si>
  <si>
    <t>Tabs are formatted to print. Do not add any columns to these forms. If you need additional space for responses, please include within supplemental materials and documention.</t>
  </si>
  <si>
    <t xml:space="preserve">Service Implementation (procurement, initial startup, mobilization and demobilization) and performance monitoring approach.
Discusion of relevant Agency experience providing transit services, including years in service. </t>
  </si>
  <si>
    <t>Downtown Trolley Route Expansion - extend current trolley service. Expand to add Fridays year-round. The service is intended to serve local activities and seasonal visitors. The service period will be year-round. The service frequency would be 7 days per week 7am-5pm.</t>
  </si>
  <si>
    <t>Pamphlets</t>
  </si>
  <si>
    <t>Tote bag</t>
  </si>
  <si>
    <t>Stress ball</t>
  </si>
  <si>
    <t>T-Shirt</t>
  </si>
  <si>
    <t>Gift card</t>
  </si>
  <si>
    <t>Vehicle Lease</t>
  </si>
  <si>
    <t>Bus Stop Signage</t>
  </si>
  <si>
    <t>Annual</t>
  </si>
  <si>
    <t>Recurring</t>
  </si>
  <si>
    <t>Vehicle Storage</t>
  </si>
  <si>
    <t>Maintenance/Repairs</t>
  </si>
  <si>
    <t>Camera</t>
  </si>
  <si>
    <t>General Fund</t>
  </si>
  <si>
    <t xml:space="preserve">The City will work with council to address any funding shortfalls. </t>
  </si>
  <si>
    <t>9a to 9p.</t>
  </si>
  <si>
    <t>12p to 3p</t>
  </si>
  <si>
    <t>10a-10p</t>
  </si>
  <si>
    <t>12p-5p</t>
  </si>
  <si>
    <t>January 1st</t>
  </si>
  <si>
    <t>December 31st</t>
  </si>
  <si>
    <t>April 1st</t>
  </si>
  <si>
    <t>September 30th</t>
  </si>
  <si>
    <t>OCTA</t>
  </si>
  <si>
    <t>Dana Point</t>
  </si>
  <si>
    <t>Dana Point Trolley</t>
  </si>
  <si>
    <t>Community center, shopping center, beach, city hall, and senior center.</t>
  </si>
  <si>
    <t>Because Green line has already been piloted vehicles and operators to be secured by July 1 2024. Yellow line vehicles and operators to be secured by August 1 2024. Testing to occur prior.</t>
  </si>
  <si>
    <t xml:space="preserve">Project #3 </t>
  </si>
  <si>
    <t xml:space="preserve">Project #3: </t>
  </si>
  <si>
    <t>Project #2</t>
  </si>
  <si>
    <t>Total Annual Operating Days</t>
  </si>
  <si>
    <t>Project #1</t>
  </si>
  <si>
    <t>Yellow Line: Test Corridor</t>
  </si>
  <si>
    <t>Green Line: Beach to Downtown</t>
  </si>
  <si>
    <t xml:space="preserve">Red line:  Downtown Trolley </t>
  </si>
  <si>
    <t>Local Trolley Expansion</t>
  </si>
  <si>
    <t>City ABC</t>
  </si>
  <si>
    <t>"OrangeProjectv"</t>
  </si>
  <si>
    <t>OCTA password:</t>
  </si>
  <si>
    <r>
      <rPr>
        <b/>
        <sz val="9"/>
        <rFont val="Calibri"/>
        <family val="2"/>
        <scheme val="minor"/>
      </rPr>
      <t xml:space="preserve">NOTE: For any proposed New, Expanded or Modified service
</t>
    </r>
    <r>
      <rPr>
        <sz val="9"/>
        <rFont val="Calibri"/>
        <family val="2"/>
        <scheme val="minor"/>
      </rPr>
      <t xml:space="preserve"> If the total annual funding allocation of existing Project V services ($XX = total cost minus local match) -- Then the total combined Annual Funding request per PROJECT application may be no greater than:
$XX + $592K in FY 25 for Traditional Services; OR
$XX + 296K in FY 25 for On Demand Services 
(see CTFP Guidelines Ch. 6)</t>
    </r>
  </si>
  <si>
    <r>
      <rPr>
        <b/>
        <sz val="9"/>
        <rFont val="Calibri"/>
        <family val="2"/>
        <scheme val="minor"/>
      </rPr>
      <t xml:space="preserve">NOTE: For any proposed New Project V Service(s)
</t>
    </r>
    <r>
      <rPr>
        <sz val="9"/>
        <rFont val="Calibri"/>
        <family val="2"/>
        <scheme val="minor"/>
      </rPr>
      <t xml:space="preserve"> If the total annual funding allocation of existing Project V services ($XX) = total cost minus local match -- Then the total combined Annual Funding request per PROJECT application may be no greater than:
$XX + $592K in FY 25 for Traditional Services; OR
$XX + 296K in FY 25 for On Demand Services 
(see CTFP Guidelines Ch. 6)</t>
    </r>
  </si>
  <si>
    <t xml:space="preserve">Describe the Agency's contingency plan to manage budget to align with service demands, and address potential local or 3rd Party partner funding shortalls </t>
  </si>
  <si>
    <r>
      <rPr>
        <b/>
        <sz val="11"/>
        <color theme="1"/>
        <rFont val="Calibri"/>
        <family val="2"/>
      </rPr>
      <t>†</t>
    </r>
    <r>
      <rPr>
        <b/>
        <sz val="11"/>
        <color theme="1"/>
        <rFont val="Calibri"/>
        <family val="2"/>
        <scheme val="minor"/>
      </rPr>
      <t>Anticipated use of Project V 2024 grant funding</t>
    </r>
  </si>
  <si>
    <r>
      <t>Opening Mo. of Service</t>
    </r>
    <r>
      <rPr>
        <b/>
        <sz val="11"/>
        <color rgb="FF000000"/>
        <rFont val="Calibri"/>
        <family val="2"/>
      </rPr>
      <t>†</t>
    </r>
  </si>
  <si>
    <r>
      <t>Opening FY of Service</t>
    </r>
    <r>
      <rPr>
        <b/>
        <sz val="11"/>
        <color rgb="FF000000"/>
        <rFont val="Calibri"/>
        <family val="2"/>
      </rPr>
      <t>†</t>
    </r>
  </si>
  <si>
    <t>(if yes)</t>
  </si>
  <si>
    <t>Include a list of special event dates and any appropriate supporting operating data with supplemental documentation</t>
  </si>
  <si>
    <r>
      <t>Density Calculations:</t>
    </r>
    <r>
      <rPr>
        <sz val="10"/>
        <color theme="1"/>
        <rFont val="Calibri"/>
        <family val="2"/>
        <scheme val="minor"/>
      </rPr>
      <t xml:space="preserve">
- use US Census or American Community Survey data
- for Project Area:  (GIS) calculate population within approximately 1/4 mile buffer around route alignment (Traditional) or within on-demand service area boundary (On Demand)</t>
    </r>
  </si>
  <si>
    <t>Additional guidance and instructions for data entry are provided in the margins of forms (columns A thru D, Q thru Z). Applicants may annotate questions for OCTA using the 'comments' function.</t>
  </si>
  <si>
    <t>list the name of  special event routes (or on demand service areas) that are different from regular service operating periods and/or alignments/boundaries described in Section A.</t>
  </si>
  <si>
    <t xml:space="preserve">DO NOT enter the names of the special events here. Provide a list of special event activities and dates separately within supplemental documentation. </t>
  </si>
  <si>
    <t>City (municipal boundary) Population Density (persons/sq.mi):</t>
  </si>
  <si>
    <t>Existing Service - Other Service Modification (explain in Project Description)</t>
  </si>
  <si>
    <t>Marketing Total</t>
  </si>
  <si>
    <t>Capital Total</t>
  </si>
  <si>
    <t>O&amp;M Total (inlcuding any costs for non-revenue vehicle hours)</t>
  </si>
  <si>
    <t>Combined Proposed Service Costs</t>
  </si>
  <si>
    <t>Less revenues/fares collected</t>
  </si>
  <si>
    <t>Average User Fare ($) Anticipated per Boarding (FY 24/25 - 30/31):</t>
  </si>
  <si>
    <t>One-time or Recurring  (i.e. weekly, monthly, annual, etc)</t>
  </si>
  <si>
    <t>FY 23/24 O&amp;M 
(estimate)</t>
  </si>
  <si>
    <t>FY 23/24 Marketing 
(estimate)</t>
  </si>
  <si>
    <t>Total Annual Cost
(estimate)</t>
  </si>
  <si>
    <t>Off-peak Period</t>
  </si>
  <si>
    <t>(if applicable)</t>
  </si>
  <si>
    <t>if service does not explicit peak vs off-peak service frequency targets, only enter data in "peak period" column J</t>
  </si>
  <si>
    <t>Regular Service 
(or Peak Period)</t>
  </si>
  <si>
    <t>enter hours of operation (start/stop) on the days identified
(ex 9:00a to 9:00p)</t>
  </si>
  <si>
    <t>Days of Service and Start/End Time</t>
  </si>
  <si>
    <t>click to enter day</t>
  </si>
  <si>
    <t>(ex. Mon, Mon-Thu, weekday, weekend...)</t>
  </si>
  <si>
    <t>click to enter day.</t>
  </si>
  <si>
    <t>list the name of Special Event Traditional Transit routes (or On Demand service areas) that are different from regular service operating periods and/or routes / boundaries described in Section A and Section F above</t>
  </si>
  <si>
    <t>Service Period 1</t>
  </si>
  <si>
    <t># Annual Days of Service</t>
  </si>
  <si>
    <t>enter frequency  (min)</t>
  </si>
  <si>
    <t>enter start / end time</t>
  </si>
  <si>
    <t>enter mm/dd</t>
  </si>
  <si>
    <t>enter begin date (mm/dd)</t>
  </si>
  <si>
    <t>enter end date (mm/dd)</t>
  </si>
  <si>
    <t>Special Events</t>
  </si>
  <si>
    <r>
      <t xml:space="preserve">Service Period 2 </t>
    </r>
    <r>
      <rPr>
        <sz val="11"/>
        <color rgb="FF000000"/>
        <rFont val="Calibri"/>
        <family val="2"/>
        <scheme val="minor"/>
      </rPr>
      <t>(if applicable)</t>
    </r>
  </si>
  <si>
    <t>OPERATING PROFILE &amp; SERVICE CALENDAR</t>
  </si>
  <si>
    <t>enter # vehicles</t>
  </si>
  <si>
    <t>Fleet Size:</t>
  </si>
  <si>
    <t>Enter hours of operation (start/stop) on the days identified
(ex 9:00a to 9:00p)
Use Service Period 2 if operations vary seasonally</t>
  </si>
  <si>
    <r>
      <t xml:space="preserve">Does this service include Special Event operations </t>
    </r>
    <r>
      <rPr>
        <u/>
        <sz val="11"/>
        <color theme="1"/>
        <rFont val="Calibri"/>
        <family val="2"/>
        <scheme val="minor"/>
      </rPr>
      <t>outside of the regular</t>
    </r>
    <r>
      <rPr>
        <sz val="11"/>
        <color theme="1"/>
        <rFont val="Calibri"/>
        <family val="2"/>
        <scheme val="minor"/>
      </rPr>
      <t xml:space="preserve"> operating hours and periods identified above?</t>
    </r>
  </si>
  <si>
    <t>list the name of Special Event Traditional Transit routes (or On Demand service areas) that are different from regular service operating periods and/or routes / boundaries listed above</t>
  </si>
  <si>
    <t xml:space="preserve">avg daily ridership is a forecast that considers all regular and special event days of service per year </t>
  </si>
  <si>
    <r>
      <rPr>
        <b/>
        <sz val="11"/>
        <color theme="1"/>
        <rFont val="Calibri"/>
        <family val="2"/>
        <scheme val="minor"/>
      </rPr>
      <t xml:space="preserve">Does your Project include more than one Traditional or On Demand service?  </t>
    </r>
    <r>
      <rPr>
        <sz val="11"/>
        <color theme="1"/>
        <rFont val="Calibri"/>
        <family val="2"/>
        <scheme val="minor"/>
      </rPr>
      <t xml:space="preserve"> 
(e.g.  fixed route/trolley/shuttle etc., or ride-hail/microtransit etc.)</t>
    </r>
  </si>
  <si>
    <r>
      <t xml:space="preserve">Does your Project include more than one Traditional or On Demand service?  </t>
    </r>
    <r>
      <rPr>
        <sz val="11"/>
        <color theme="1"/>
        <rFont val="Calibri"/>
        <family val="2"/>
        <scheme val="minor"/>
      </rPr>
      <t xml:space="preserve"> 
(e.g.  fixed route/trolley/shuttle etc., or ride-hail/microtransit etc.)</t>
    </r>
  </si>
  <si>
    <t xml:space="preserve">Combined Costs of Proposed Project </t>
  </si>
  <si>
    <t>ENTER COMBINED TOTALS FOR ALL Routes/Service Areas identified in Section A. 
Applicants are expected to provide route by route (service area by service area) breakdown of costs within backup documentation.
If consolidating existing grants with multiple different local match rates (%):
Total Local Match % = Total combined annual cost ($$) / Total combined local funding contribution ($$)</t>
  </si>
  <si>
    <t>Total Revenues/Fares Collected</t>
  </si>
  <si>
    <r>
      <t xml:space="preserve">(FY 24/25 to FY 30/31) </t>
    </r>
    <r>
      <rPr>
        <sz val="8"/>
        <color theme="1"/>
        <rFont val="Calibri"/>
        <family val="2"/>
      </rPr>
      <t>→</t>
    </r>
  </si>
  <si>
    <t>COST EFFECTIVENESS FORECAST</t>
  </si>
  <si>
    <t>Average Cost per Rev. Hr</t>
  </si>
  <si>
    <r>
      <rPr>
        <b/>
        <sz val="18"/>
        <color rgb="FF7030A0"/>
        <rFont val="Calibri"/>
        <family val="2"/>
        <scheme val="minor"/>
      </rPr>
      <t xml:space="preserve">NOTE:   </t>
    </r>
    <r>
      <rPr>
        <sz val="18"/>
        <color rgb="FF7030A0"/>
        <rFont val="Calibri"/>
        <family val="2"/>
        <scheme val="minor"/>
      </rPr>
      <t xml:space="preserve">ALT+Enter to skip a line between text /  paragraphs
</t>
    </r>
    <r>
      <rPr>
        <sz val="18"/>
        <color theme="1"/>
        <rFont val="Calibri"/>
        <family val="2"/>
        <scheme val="minor"/>
      </rPr>
      <t xml:space="preserve">
additional project desciption information may be provided in supplemental documentation</t>
    </r>
  </si>
  <si>
    <r>
      <t xml:space="preserve">NOTE:   </t>
    </r>
    <r>
      <rPr>
        <sz val="18"/>
        <color rgb="FF7030A0"/>
        <rFont val="Calibri"/>
        <family val="2"/>
        <scheme val="minor"/>
      </rPr>
      <t xml:space="preserve">ALT+Enter to skip a line between text /  paragraphs
</t>
    </r>
    <r>
      <rPr>
        <sz val="18"/>
        <color theme="1"/>
        <rFont val="Calibri"/>
        <family val="2"/>
        <scheme val="minor"/>
      </rPr>
      <t xml:space="preserve">
additional project desciption information may be provided in supplemental documentation</t>
    </r>
  </si>
  <si>
    <r>
      <rPr>
        <b/>
        <sz val="12"/>
        <color rgb="FF7030A0"/>
        <rFont val="Calibri"/>
        <family val="2"/>
        <scheme val="minor"/>
      </rPr>
      <t>Density Calculations:</t>
    </r>
    <r>
      <rPr>
        <sz val="10"/>
        <color theme="1"/>
        <rFont val="Calibri"/>
        <family val="2"/>
        <scheme val="minor"/>
      </rPr>
      <t xml:space="preserve">
- use US Census or American Community Survey data
- for Project Area:  (GIS) calculate population within approximately 1/4 mile buffer around route alignment (Traditional) or within on-demand service area boundary (On Demand)</t>
    </r>
  </si>
  <si>
    <t>Project #3</t>
  </si>
  <si>
    <t>Note:  Alt + Enter to skip lines or paragraphs between text.</t>
  </si>
  <si>
    <t xml:space="preserve">click to enter. </t>
  </si>
  <si>
    <t>Click to enter:   Day(s) of Week in Service</t>
  </si>
  <si>
    <r>
      <rPr>
        <b/>
        <u/>
        <sz val="14"/>
        <color theme="1"/>
        <rFont val="Calibri"/>
        <family val="2"/>
        <scheme val="minor"/>
      </rPr>
      <t xml:space="preserve">Days of Week examples
</t>
    </r>
    <r>
      <rPr>
        <sz val="14"/>
        <color theme="1"/>
        <rFont val="Calibri"/>
        <family val="2"/>
        <scheme val="minor"/>
      </rPr>
      <t xml:space="preserve"> Mon, Mon-Thu, weekday, weekend...
</t>
    </r>
    <r>
      <rPr>
        <sz val="11"/>
        <color theme="1"/>
        <rFont val="Calibri"/>
        <family val="2"/>
        <scheme val="minor"/>
      </rPr>
      <t xml:space="preserve">
NOTE: if special event occurs within the Service Period 1 or Period 2 operating windows, applicants should subract the number of special event days from the Total # Annual Days of Service reported for Period 1 or Period 2 (do not double count)</t>
    </r>
  </si>
  <si>
    <r>
      <t xml:space="preserve">Days of Week examples
</t>
    </r>
    <r>
      <rPr>
        <sz val="14"/>
        <color theme="1"/>
        <rFont val="Calibri"/>
        <family val="2"/>
        <scheme val="minor"/>
      </rPr>
      <t xml:space="preserve"> Mon, Mon-Thu, weekday, weekend...
</t>
    </r>
    <r>
      <rPr>
        <sz val="11"/>
        <color theme="1"/>
        <rFont val="Calibri"/>
        <family val="2"/>
        <scheme val="minor"/>
      </rPr>
      <t xml:space="preserve">
NOTE: if special event occurs within the Service Period 1 or Period 2 operating windows, applicants should subract the number of special event days from the Total # Annual Days of Service reporte</t>
    </r>
    <r>
      <rPr>
        <sz val="11"/>
        <color theme="1"/>
        <rFont val="Calibri"/>
        <family val="2"/>
        <scheme val="minor"/>
      </rPr>
      <t>d for Period 1 or Period 2 (do not double count)</t>
    </r>
  </si>
  <si>
    <t>Proposed Service Area / Route #5</t>
  </si>
  <si>
    <t>Proposed Service Area / Route #4</t>
  </si>
  <si>
    <t>Proposed Service Area / Route #3</t>
  </si>
  <si>
    <t>Proposed Service Area / Route #2</t>
  </si>
  <si>
    <t>Proposed Service Area / Route #1</t>
  </si>
  <si>
    <t># Yrs under 2024 grant</t>
  </si>
  <si>
    <t>yrs in svc.</t>
  </si>
  <si>
    <t>Life Cycle Ridership</t>
  </si>
  <si>
    <t>Life Cycle Rev Hrs</t>
  </si>
  <si>
    <t>Average Annual Project Ridership (anticipated)†:</t>
  </si>
  <si>
    <t>NET</t>
  </si>
  <si>
    <t>GROSS</t>
  </si>
  <si>
    <t>yrs of funding</t>
  </si>
  <si>
    <t>ANNUAL AVERAGES funded by 2024 CFP</t>
  </si>
  <si>
    <t>chk vs col. Y</t>
  </si>
  <si>
    <t>The average user fare entered should consider factors such as (but not limited to) whether:
- including ridership from multiple services (routes / service areas)
-  all routes / service areas consistently collect the same fare
-  fare rates may change over time</t>
  </si>
  <si>
    <t>Avg Annual Rev Hrs by Rte</t>
  </si>
  <si>
    <t>v1.02 Agencies may submit one (1) set of Project V supplemental application forms to consolidate all existing and proposed Traditional Project V Transit Services; and one (1) set of Project V supplemental application forms to consolidate all existing and proposed On Demand Project V Transit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</si>
</sst>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0.0"/>
    <numFmt numFmtId="166" formatCode="0.0%"/>
    <numFmt numFmtId="167" formatCode="#,##0.0_);\(#,##0.0\)"/>
  </numFmts>
  <fonts count="60">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i/>
      <sz val="11"/>
      <color theme="1"/>
      <name val="Calibri"/>
      <family val="2"/>
      <scheme val="minor"/>
    </font>
    <font>
      <sz val="9"/>
      <color theme="1"/>
      <name val="Calibri"/>
      <family val="2"/>
      <scheme val="minor"/>
    </font>
    <font>
      <sz val="10"/>
      <color theme="1"/>
      <name val="Calibri"/>
      <family val="2"/>
      <scheme val="minor"/>
    </font>
    <font>
      <sz val="8"/>
      <name val="Calibri"/>
      <family val="2"/>
      <scheme val="minor"/>
    </font>
    <font>
      <i/>
      <sz val="10"/>
      <color theme="1"/>
      <name val="Calibri"/>
      <family val="2"/>
      <scheme val="minor"/>
    </font>
    <font>
      <sz val="8"/>
      <color theme="1"/>
      <name val="Calibri"/>
      <family val="2"/>
      <scheme val="minor"/>
    </font>
    <font>
      <u/>
      <sz val="11"/>
      <color theme="1"/>
      <name val="Calibri"/>
      <family val="2"/>
      <scheme val="minor"/>
    </font>
    <font>
      <b/>
      <sz val="10"/>
      <color rgb="FFFF0000"/>
      <name val="Arial"/>
      <family val="2"/>
    </font>
    <font>
      <b/>
      <sz val="10"/>
      <color theme="1"/>
      <name val="Calibri"/>
      <family val="2"/>
      <scheme val="minor"/>
    </font>
    <font>
      <b/>
      <sz val="10"/>
      <color theme="0"/>
      <name val="Calibri"/>
      <family val="2"/>
      <scheme val="minor"/>
    </font>
    <font>
      <b/>
      <sz val="11"/>
      <color rgb="FF000000"/>
      <name val="Calibri"/>
      <family val="2"/>
      <scheme val="minor"/>
    </font>
    <font>
      <sz val="11"/>
      <color rgb="FF808080"/>
      <name val="Calibri"/>
      <family val="2"/>
      <scheme val="minor"/>
    </font>
    <font>
      <i/>
      <sz val="11"/>
      <color theme="1" tint="0.499984740745262"/>
      <name val="Calibri"/>
      <family val="2"/>
      <scheme val="minor"/>
    </font>
    <font>
      <sz val="11"/>
      <color rgb="FF000000"/>
      <name val="Calibri"/>
      <family val="2"/>
      <scheme val="minor"/>
    </font>
    <font>
      <sz val="9"/>
      <color rgb="FFFF0000"/>
      <name val="Calibri"/>
      <family val="2"/>
      <scheme val="minor"/>
    </font>
    <font>
      <b/>
      <sz val="11"/>
      <color rgb="FFFF0000"/>
      <name val="Calibri"/>
      <family val="2"/>
      <scheme val="minor"/>
    </font>
    <font>
      <b/>
      <sz val="11"/>
      <name val="Calibri"/>
      <family val="2"/>
      <scheme val="minor"/>
    </font>
    <font>
      <sz val="8"/>
      <color rgb="FFFF0000"/>
      <name val="Calibri"/>
      <family val="2"/>
      <scheme val="minor"/>
    </font>
    <font>
      <b/>
      <sz val="10"/>
      <name val="Calibri"/>
      <family val="2"/>
      <scheme val="minor"/>
    </font>
    <font>
      <sz val="10"/>
      <name val="Calibri"/>
      <family val="2"/>
      <scheme val="minor"/>
    </font>
    <font>
      <sz val="12"/>
      <color theme="1"/>
      <name val="Calibri"/>
      <family val="2"/>
      <scheme val="minor"/>
    </font>
    <font>
      <i/>
      <sz val="12"/>
      <color theme="1"/>
      <name val="Calibri"/>
      <family val="2"/>
      <scheme val="minor"/>
    </font>
    <font>
      <sz val="9"/>
      <name val="Calibri"/>
      <family val="2"/>
      <scheme val="minor"/>
    </font>
    <font>
      <sz val="11"/>
      <name val="Calibri"/>
      <family val="2"/>
      <scheme val="minor"/>
    </font>
    <font>
      <b/>
      <sz val="10.5"/>
      <color rgb="FF000000"/>
      <name val="Calibri"/>
      <family val="2"/>
      <scheme val="minor"/>
    </font>
    <font>
      <sz val="11"/>
      <color theme="7" tint="-0.249977111117893"/>
      <name val="Calibri"/>
      <family val="2"/>
      <scheme val="minor"/>
    </font>
    <font>
      <sz val="14"/>
      <color theme="1"/>
      <name val="Calibri"/>
      <family val="2"/>
      <scheme val="minor"/>
    </font>
    <font>
      <b/>
      <sz val="14"/>
      <color theme="1"/>
      <name val="Calibri "/>
    </font>
    <font>
      <b/>
      <sz val="12"/>
      <name val="Calibri"/>
      <family val="2"/>
      <scheme val="minor"/>
    </font>
    <font>
      <i/>
      <sz val="11"/>
      <name val="Calibri"/>
      <family val="2"/>
      <scheme val="minor"/>
    </font>
    <font>
      <b/>
      <sz val="9"/>
      <name val="Calibri"/>
      <family val="2"/>
      <scheme val="minor"/>
    </font>
    <font>
      <b/>
      <sz val="11"/>
      <color theme="1"/>
      <name val="Calibri"/>
      <family val="2"/>
    </font>
    <font>
      <b/>
      <sz val="11"/>
      <color rgb="FF000000"/>
      <name val="Calibri"/>
      <family val="2"/>
    </font>
    <font>
      <b/>
      <sz val="18"/>
      <color theme="1"/>
      <name val="Calibri"/>
      <family val="2"/>
      <scheme val="minor"/>
    </font>
    <font>
      <sz val="18"/>
      <color theme="1"/>
      <name val="Calibri"/>
      <family val="2"/>
      <scheme val="minor"/>
    </font>
    <font>
      <sz val="12"/>
      <name val="Calibri"/>
      <family val="2"/>
      <scheme val="minor"/>
    </font>
    <font>
      <sz val="9"/>
      <color rgb="FF000000"/>
      <name val="Calibri"/>
      <family val="2"/>
      <scheme val="minor"/>
    </font>
    <font>
      <b/>
      <sz val="10"/>
      <color rgb="FF000000"/>
      <name val="Calibri"/>
      <family val="2"/>
      <scheme val="minor"/>
    </font>
    <font>
      <sz val="11"/>
      <color indexed="8"/>
      <name val="Calibri"/>
      <family val="2"/>
      <scheme val="minor"/>
    </font>
    <font>
      <b/>
      <sz val="11"/>
      <color rgb="FF0070C0"/>
      <name val="Calibri"/>
      <family val="2"/>
      <scheme val="minor"/>
    </font>
    <font>
      <sz val="8"/>
      <color theme="1"/>
      <name val="Calibri"/>
      <family val="2"/>
    </font>
    <font>
      <b/>
      <sz val="12"/>
      <color rgb="FF7030A0"/>
      <name val="Calibri"/>
      <family val="2"/>
      <scheme val="minor"/>
    </font>
    <font>
      <b/>
      <sz val="11"/>
      <color rgb="FF7030A0"/>
      <name val="Calibri"/>
      <family val="2"/>
      <scheme val="minor"/>
    </font>
    <font>
      <sz val="11"/>
      <color rgb="FF7030A0"/>
      <name val="Calibri"/>
      <family val="2"/>
      <scheme val="minor"/>
    </font>
    <font>
      <sz val="12"/>
      <color rgb="FF7030A0"/>
      <name val="Calibri"/>
      <family val="2"/>
      <scheme val="minor"/>
    </font>
    <font>
      <b/>
      <sz val="18"/>
      <color rgb="FF7030A0"/>
      <name val="Calibri"/>
      <family val="2"/>
      <scheme val="minor"/>
    </font>
    <font>
      <sz val="18"/>
      <color rgb="FF7030A0"/>
      <name val="Calibri"/>
      <family val="2"/>
      <scheme val="minor"/>
    </font>
    <font>
      <b/>
      <sz val="14"/>
      <name val="Calibri"/>
      <family val="2"/>
      <scheme val="minor"/>
    </font>
    <font>
      <b/>
      <sz val="14"/>
      <color rgb="FF7030A0"/>
      <name val="Calibri"/>
      <family val="2"/>
      <scheme val="minor"/>
    </font>
    <font>
      <b/>
      <sz val="11"/>
      <color indexed="8"/>
      <name val="Calibri"/>
      <family val="2"/>
      <scheme val="minor"/>
    </font>
    <font>
      <b/>
      <u/>
      <sz val="14"/>
      <color theme="1"/>
      <name val="Calibri"/>
      <family val="2"/>
      <scheme val="minor"/>
    </font>
    <font>
      <u/>
      <sz val="10"/>
      <color theme="1"/>
      <name val="Calibri"/>
      <family val="2"/>
      <scheme val="minor"/>
    </font>
    <font>
      <b/>
      <i/>
      <sz val="11"/>
      <color theme="1"/>
      <name val="Calibri"/>
      <family val="2"/>
      <scheme val="minor"/>
    </font>
    <font>
      <b/>
      <i/>
      <sz val="11"/>
      <color indexed="8"/>
      <name val="Calibri"/>
      <family val="2"/>
      <scheme val="minor"/>
    </font>
  </fonts>
  <fills count="12">
    <fill>
      <patternFill patternType="none"/>
    </fill>
    <fill>
      <patternFill patternType="gray125"/>
    </fill>
    <fill>
      <patternFill patternType="solid">
        <fgColor theme="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s>
  <borders count="127">
    <border>
      <left/>
      <right/>
      <top/>
      <bottom/>
      <diagonal/>
    </border>
    <border>
      <left/>
      <right/>
      <top/>
      <bottom style="thin">
        <color indexed="64"/>
      </bottom>
      <diagonal/>
    </border>
    <border>
      <left/>
      <right/>
      <top style="thin">
        <color indexed="64"/>
      </top>
      <bottom style="thin">
        <color indexed="64"/>
      </bottom>
      <diagonal/>
    </border>
    <border>
      <left/>
      <right style="medium">
        <color rgb="FF000000"/>
      </right>
      <top style="medium">
        <color indexed="64"/>
      </top>
      <bottom style="medium">
        <color indexed="64"/>
      </bottom>
      <diagonal/>
    </border>
    <border>
      <left/>
      <right/>
      <top style="thin">
        <color indexed="64"/>
      </top>
      <bottom/>
      <diagonal/>
    </border>
    <border>
      <left style="thin">
        <color auto="1"/>
      </left>
      <right/>
      <top/>
      <bottom/>
      <diagonal/>
    </border>
    <border>
      <left style="thin">
        <color auto="1"/>
      </left>
      <right/>
      <top style="thin">
        <color indexed="64"/>
      </top>
      <bottom/>
      <diagonal/>
    </border>
    <border>
      <left style="thin">
        <color auto="1"/>
      </left>
      <right/>
      <top/>
      <bottom style="thin">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style="medium">
        <color indexed="64"/>
      </bottom>
      <diagonal/>
    </border>
    <border>
      <left style="medium">
        <color rgb="FF000000"/>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rgb="FF000000"/>
      </left>
      <right style="hair">
        <color rgb="FF000000"/>
      </right>
      <top style="medium">
        <color indexed="64"/>
      </top>
      <bottom style="hair">
        <color rgb="FF000000"/>
      </bottom>
      <diagonal/>
    </border>
    <border>
      <left style="hair">
        <color rgb="FF000000"/>
      </left>
      <right style="hair">
        <color rgb="FF000000"/>
      </right>
      <top style="medium">
        <color indexed="64"/>
      </top>
      <bottom style="hair">
        <color rgb="FF000000"/>
      </bottom>
      <diagonal/>
    </border>
    <border>
      <left style="hair">
        <color rgb="FF000000"/>
      </left>
      <right style="medium">
        <color rgb="FF000000"/>
      </right>
      <top style="medium">
        <color indexed="64"/>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hair">
        <color rgb="FF000000"/>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medium">
        <color rgb="FF000000"/>
      </right>
      <top style="hair">
        <color rgb="FF000000"/>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rgb="FF000000"/>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rgb="FF000000"/>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rgb="FF000000"/>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style="medium">
        <color indexed="64"/>
      </top>
      <bottom style="medium">
        <color indexed="64"/>
      </bottom>
      <diagonal/>
    </border>
    <border>
      <left style="medium">
        <color rgb="FF000000"/>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medium">
        <color indexed="64"/>
      </top>
      <bottom/>
      <diagonal/>
    </border>
    <border>
      <left style="medium">
        <color indexed="64"/>
      </left>
      <right/>
      <top style="medium">
        <color indexed="64"/>
      </top>
      <bottom style="medium">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hair">
        <color indexed="64"/>
      </left>
      <right style="hair">
        <color indexed="64"/>
      </right>
      <top style="medium">
        <color indexed="64"/>
      </top>
      <bottom style="medium">
        <color indexed="64"/>
      </bottom>
      <diagonal/>
    </border>
    <border>
      <left style="medium">
        <color indexed="64"/>
      </left>
      <right/>
      <top style="hair">
        <color indexed="64"/>
      </top>
      <bottom style="hair">
        <color indexed="64"/>
      </bottom>
      <diagonal/>
    </border>
    <border>
      <left style="medium">
        <color rgb="FF000000"/>
      </left>
      <right/>
      <top style="hair">
        <color rgb="FF000000"/>
      </top>
      <bottom style="medium">
        <color indexed="64"/>
      </bottom>
      <diagonal/>
    </border>
    <border>
      <left/>
      <right style="medium">
        <color rgb="FF000000"/>
      </right>
      <top style="hair">
        <color indexed="64"/>
      </top>
      <bottom style="hair">
        <color indexed="64"/>
      </bottom>
      <diagonal/>
    </border>
    <border>
      <left/>
      <right style="medium">
        <color rgb="FF000000"/>
      </right>
      <top style="hair">
        <color rgb="FF000000"/>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style="medium">
        <color auto="1"/>
      </left>
      <right style="medium">
        <color auto="1"/>
      </right>
      <top/>
      <bottom/>
      <diagonal/>
    </border>
    <border>
      <left/>
      <right/>
      <top style="hair">
        <color auto="1"/>
      </top>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style="hair">
        <color rgb="FF000000"/>
      </top>
      <bottom style="medium">
        <color rgb="FF000000"/>
      </bottom>
      <diagonal/>
    </border>
    <border>
      <left/>
      <right/>
      <top style="medium">
        <color auto="1"/>
      </top>
      <bottom/>
      <diagonal/>
    </border>
    <border>
      <left/>
      <right style="medium">
        <color auto="1"/>
      </right>
      <top style="medium">
        <color auto="1"/>
      </top>
      <bottom/>
      <diagonal/>
    </border>
    <border>
      <left style="medium">
        <color auto="1"/>
      </left>
      <right/>
      <top style="hair">
        <color auto="1"/>
      </top>
      <bottom/>
      <diagonal/>
    </border>
    <border>
      <left/>
      <right style="medium">
        <color auto="1"/>
      </right>
      <top style="hair">
        <color auto="1"/>
      </top>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top style="medium">
        <color indexed="64"/>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auto="1"/>
      </left>
      <right style="thin">
        <color auto="1"/>
      </right>
      <top style="thin">
        <color indexed="64"/>
      </top>
      <bottom/>
      <diagonal/>
    </border>
    <border>
      <left/>
      <right/>
      <top style="thin">
        <color indexed="64"/>
      </top>
      <bottom style="hair">
        <color indexed="64"/>
      </bottom>
      <diagonal/>
    </border>
    <border>
      <left/>
      <right/>
      <top style="hair">
        <color indexed="64"/>
      </top>
      <bottom style="hair">
        <color indexed="64"/>
      </bottom>
      <diagonal/>
    </border>
    <border>
      <left style="hair">
        <color rgb="FF000000"/>
      </left>
      <right style="hair">
        <color rgb="FF000000"/>
      </right>
      <top style="hair">
        <color rgb="FF000000"/>
      </top>
      <bottom style="thin">
        <color rgb="FF000000"/>
      </bottom>
      <diagonal/>
    </border>
    <border>
      <left/>
      <right/>
      <top style="thin">
        <color rgb="FF000000"/>
      </top>
      <bottom style="thin">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style="thin">
        <color rgb="FF000000"/>
      </bottom>
      <diagonal/>
    </border>
    <border>
      <left/>
      <right/>
      <top/>
      <bottom style="hair">
        <color auto="1"/>
      </bottom>
      <diagonal/>
    </border>
    <border>
      <left/>
      <right style="hair">
        <color rgb="FF000000"/>
      </right>
      <top style="thin">
        <color indexed="64"/>
      </top>
      <bottom style="hair">
        <color indexed="64"/>
      </bottom>
      <diagonal/>
    </border>
    <border>
      <left/>
      <right style="hair">
        <color rgb="FF000000"/>
      </right>
      <top style="hair">
        <color indexed="64"/>
      </top>
      <bottom style="hair">
        <color indexed="64"/>
      </bottom>
      <diagonal/>
    </border>
    <border>
      <left/>
      <right style="hair">
        <color rgb="FF000000"/>
      </right>
      <top style="hair">
        <color indexed="64"/>
      </top>
      <bottom style="thin">
        <color rgb="FF000000"/>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right/>
      <top style="hair">
        <color indexed="64"/>
      </top>
      <bottom style="thin">
        <color indexed="64"/>
      </bottom>
      <diagonal/>
    </border>
    <border>
      <left style="thin">
        <color auto="1"/>
      </left>
      <right/>
      <top style="hair">
        <color indexed="64"/>
      </top>
      <bottom style="thin">
        <color indexed="64"/>
      </bottom>
      <diagonal/>
    </border>
    <border>
      <left/>
      <right style="hair">
        <color rgb="FF000000"/>
      </right>
      <top style="hair">
        <color rgb="FF000000"/>
      </top>
      <bottom style="hair">
        <color rgb="FF000000"/>
      </bottom>
      <diagonal/>
    </border>
    <border>
      <left style="thin">
        <color auto="1"/>
      </left>
      <right style="thin">
        <color auto="1"/>
      </right>
      <top style="hair">
        <color rgb="FF000000"/>
      </top>
      <bottom style="hair">
        <color rgb="FF000000"/>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right style="medium">
        <color rgb="FF000000"/>
      </right>
      <top style="medium">
        <color indexed="64"/>
      </top>
      <bottom style="hair">
        <color rgb="FF000000"/>
      </bottom>
      <diagonal/>
    </border>
    <border>
      <left/>
      <right style="medium">
        <color rgb="FF000000"/>
      </right>
      <top style="hair">
        <color rgb="FF000000"/>
      </top>
      <bottom style="hair">
        <color rgb="FF000000"/>
      </bottom>
      <diagonal/>
    </border>
    <border>
      <left/>
      <right style="medium">
        <color indexed="64"/>
      </right>
      <top style="medium">
        <color indexed="64"/>
      </top>
      <bottom style="medium">
        <color rgb="FF000000"/>
      </bottom>
      <diagonal/>
    </border>
    <border>
      <left style="medium">
        <color indexed="64"/>
      </left>
      <right style="hair">
        <color rgb="FF000000"/>
      </right>
      <top style="medium">
        <color indexed="64"/>
      </top>
      <bottom style="hair">
        <color rgb="FF000000"/>
      </bottom>
      <diagonal/>
    </border>
    <border>
      <left style="hair">
        <color rgb="FF000000"/>
      </left>
      <right style="medium">
        <color indexed="64"/>
      </right>
      <top style="medium">
        <color indexed="64"/>
      </top>
      <bottom style="hair">
        <color rgb="FF000000"/>
      </bottom>
      <diagonal/>
    </border>
    <border>
      <left style="medium">
        <color indexed="64"/>
      </left>
      <right style="hair">
        <color rgb="FF000000"/>
      </right>
      <top style="hair">
        <color rgb="FF000000"/>
      </top>
      <bottom style="hair">
        <color rgb="FF000000"/>
      </bottom>
      <diagonal/>
    </border>
    <border>
      <left style="hair">
        <color rgb="FF000000"/>
      </left>
      <right style="medium">
        <color indexed="64"/>
      </right>
      <top style="hair">
        <color rgb="FF000000"/>
      </top>
      <bottom style="hair">
        <color rgb="FF000000"/>
      </bottom>
      <diagonal/>
    </border>
    <border>
      <left style="medium">
        <color indexed="64"/>
      </left>
      <right style="hair">
        <color rgb="FF000000"/>
      </right>
      <top style="hair">
        <color rgb="FF000000"/>
      </top>
      <bottom style="medium">
        <color indexed="64"/>
      </bottom>
      <diagonal/>
    </border>
    <border>
      <left style="hair">
        <color rgb="FF000000"/>
      </left>
      <right style="medium">
        <color indexed="64"/>
      </right>
      <top style="hair">
        <color rgb="FF000000"/>
      </top>
      <bottom style="medium">
        <color indexed="64"/>
      </bottom>
      <diagonal/>
    </border>
    <border>
      <left style="hair">
        <color rgb="FF000000"/>
      </left>
      <right style="hair">
        <color rgb="FF000000"/>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right style="hair">
        <color rgb="FF000000"/>
      </right>
      <top style="hair">
        <color rgb="FF000000"/>
      </top>
      <bottom style="medium">
        <color indexed="64"/>
      </bottom>
      <diagonal/>
    </border>
    <border>
      <left style="hair">
        <color indexed="64"/>
      </left>
      <right/>
      <top style="medium">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indexed="64"/>
      </right>
      <top/>
      <bottom style="medium">
        <color indexed="64"/>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577">
    <xf numFmtId="0" fontId="0" fillId="0" borderId="0" xfId="0"/>
    <xf numFmtId="0" fontId="3" fillId="0" borderId="0" xfId="0" applyFont="1"/>
    <xf numFmtId="0" fontId="5" fillId="0" borderId="0" xfId="0" applyFont="1"/>
    <xf numFmtId="0" fontId="0" fillId="0" borderId="0" xfId="0" applyAlignment="1">
      <alignment vertical="center"/>
    </xf>
    <xf numFmtId="0" fontId="3" fillId="2" borderId="0" xfId="0" applyFont="1" applyFill="1"/>
    <xf numFmtId="0" fontId="0" fillId="2" borderId="0" xfId="0" applyFill="1"/>
    <xf numFmtId="0" fontId="0" fillId="0" borderId="1" xfId="0" applyBorder="1"/>
    <xf numFmtId="0" fontId="7" fillId="0" borderId="0" xfId="0" applyFont="1" applyAlignment="1">
      <alignment horizontal="left" indent="1"/>
    </xf>
    <xf numFmtId="0" fontId="8" fillId="0" borderId="0" xfId="0" applyFont="1"/>
    <xf numFmtId="0" fontId="7" fillId="0" borderId="0" xfId="0" applyFont="1"/>
    <xf numFmtId="164" fontId="0" fillId="0" borderId="0" xfId="1" applyNumberFormat="1" applyFont="1" applyBorder="1"/>
    <xf numFmtId="164" fontId="0" fillId="0" borderId="0" xfId="1" applyNumberFormat="1" applyFont="1"/>
    <xf numFmtId="0" fontId="0" fillId="5" borderId="0" xfId="0" applyFill="1"/>
    <xf numFmtId="0" fontId="3" fillId="5" borderId="0" xfId="0" applyFont="1" applyFill="1"/>
    <xf numFmtId="0" fontId="0" fillId="0" borderId="0" xfId="0" applyAlignment="1">
      <alignment horizontal="center"/>
    </xf>
    <xf numFmtId="0" fontId="0" fillId="0" borderId="0" xfId="0" applyAlignment="1">
      <alignment horizontal="right"/>
    </xf>
    <xf numFmtId="0" fontId="3" fillId="0" borderId="0" xfId="0" applyFont="1" applyAlignment="1">
      <alignment horizontal="right"/>
    </xf>
    <xf numFmtId="0" fontId="11" fillId="0" borderId="0" xfId="0" applyFont="1" applyAlignment="1">
      <alignment horizontal="center" vertical="center" wrapText="1"/>
    </xf>
    <xf numFmtId="165" fontId="0" fillId="0" borderId="0" xfId="0" applyNumberFormat="1"/>
    <xf numFmtId="164" fontId="0" fillId="6" borderId="0" xfId="1" applyNumberFormat="1" applyFont="1" applyFill="1" applyAlignment="1">
      <alignment horizontal="left"/>
    </xf>
    <xf numFmtId="0" fontId="3" fillId="0" borderId="0" xfId="0" applyFont="1" applyAlignment="1">
      <alignment wrapText="1"/>
    </xf>
    <xf numFmtId="0" fontId="12" fillId="0" borderId="0" xfId="0" applyFont="1"/>
    <xf numFmtId="0" fontId="12" fillId="0" borderId="0" xfId="0" applyFont="1" applyAlignment="1">
      <alignment horizontal="center"/>
    </xf>
    <xf numFmtId="42" fontId="13" fillId="0" borderId="0" xfId="0" applyNumberFormat="1" applyFont="1" applyAlignment="1">
      <alignment horizontal="center"/>
    </xf>
    <xf numFmtId="0" fontId="3" fillId="0" borderId="1" xfId="0" applyFont="1" applyBorder="1" applyAlignment="1">
      <alignment horizontal="center"/>
    </xf>
    <xf numFmtId="0" fontId="3" fillId="0" borderId="7" xfId="0" applyFont="1" applyBorder="1" applyAlignment="1">
      <alignment horizontal="center"/>
    </xf>
    <xf numFmtId="1" fontId="0" fillId="6" borderId="0" xfId="0" applyNumberFormat="1" applyFill="1" applyAlignment="1">
      <alignment horizontal="left"/>
    </xf>
    <xf numFmtId="42" fontId="14" fillId="0" borderId="0" xfId="0" applyNumberFormat="1" applyFont="1" applyAlignment="1">
      <alignment horizontal="center"/>
    </xf>
    <xf numFmtId="42" fontId="14" fillId="0" borderId="1" xfId="0" applyNumberFormat="1" applyFont="1" applyBorder="1" applyAlignment="1">
      <alignment horizontal="center"/>
    </xf>
    <xf numFmtId="0" fontId="14" fillId="0" borderId="0" xfId="0" applyFont="1"/>
    <xf numFmtId="164" fontId="8" fillId="6" borderId="0" xfId="1" applyNumberFormat="1" applyFont="1" applyFill="1"/>
    <xf numFmtId="164" fontId="11" fillId="0" borderId="0" xfId="1" applyNumberFormat="1" applyFont="1" applyBorder="1" applyAlignment="1">
      <alignment horizontal="right"/>
    </xf>
    <xf numFmtId="164" fontId="0" fillId="0" borderId="0" xfId="0" applyNumberFormat="1" applyAlignment="1">
      <alignment horizontal="left"/>
    </xf>
    <xf numFmtId="164" fontId="0" fillId="0" borderId="0" xfId="0" applyNumberFormat="1"/>
    <xf numFmtId="0" fontId="15" fillId="0" borderId="0" xfId="0" applyFont="1" applyAlignment="1">
      <alignment horizontal="right"/>
    </xf>
    <xf numFmtId="164" fontId="14" fillId="0" borderId="0" xfId="1" applyNumberFormat="1" applyFont="1" applyFill="1" applyBorder="1" applyAlignment="1">
      <alignment horizontal="left"/>
    </xf>
    <xf numFmtId="164" fontId="8" fillId="0" borderId="0" xfId="1" applyNumberFormat="1" applyFont="1" applyFill="1" applyBorder="1" applyAlignment="1">
      <alignment horizontal="left"/>
    </xf>
    <xf numFmtId="164" fontId="14" fillId="0" borderId="0" xfId="1" applyNumberFormat="1" applyFont="1" applyFill="1"/>
    <xf numFmtId="42" fontId="0" fillId="0" borderId="0" xfId="0" applyNumberFormat="1"/>
    <xf numFmtId="42" fontId="14" fillId="0" borderId="0" xfId="0" applyNumberFormat="1" applyFont="1"/>
    <xf numFmtId="0" fontId="0" fillId="0" borderId="0" xfId="0" applyAlignment="1">
      <alignment wrapText="1"/>
    </xf>
    <xf numFmtId="0" fontId="11" fillId="0" borderId="0" xfId="0" applyFont="1" applyAlignment="1">
      <alignment vertical="center"/>
    </xf>
    <xf numFmtId="164" fontId="14" fillId="0" borderId="0" xfId="1" applyNumberFormat="1" applyFont="1" applyBorder="1"/>
    <xf numFmtId="0" fontId="6" fillId="0" borderId="0" xfId="0" applyFont="1"/>
    <xf numFmtId="42" fontId="13" fillId="2" borderId="0" xfId="0" applyNumberFormat="1" applyFont="1" applyFill="1" applyAlignment="1">
      <alignment horizontal="center"/>
    </xf>
    <xf numFmtId="0" fontId="0" fillId="7" borderId="0" xfId="0" applyFill="1"/>
    <xf numFmtId="0" fontId="0" fillId="5" borderId="0" xfId="0" applyFill="1" applyAlignment="1">
      <alignment wrapText="1"/>
    </xf>
    <xf numFmtId="0" fontId="16" fillId="3" borderId="3" xfId="0" applyFont="1" applyFill="1" applyBorder="1" applyAlignment="1">
      <alignment horizontal="center" vertical="center" wrapText="1"/>
    </xf>
    <xf numFmtId="0" fontId="16" fillId="3" borderId="11" xfId="0" applyFont="1" applyFill="1" applyBorder="1" applyAlignment="1">
      <alignment horizontal="center" vertical="center"/>
    </xf>
    <xf numFmtId="0" fontId="16" fillId="3" borderId="39"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45" xfId="0" applyFont="1" applyFill="1" applyBorder="1" applyAlignment="1">
      <alignment horizontal="center" vertical="center" wrapText="1"/>
    </xf>
    <xf numFmtId="1" fontId="17" fillId="6" borderId="36" xfId="0" applyNumberFormat="1" applyFont="1" applyFill="1" applyBorder="1" applyAlignment="1">
      <alignment horizontal="center" vertical="center"/>
    </xf>
    <xf numFmtId="1" fontId="17" fillId="6" borderId="37" xfId="0" applyNumberFormat="1" applyFont="1" applyFill="1" applyBorder="1" applyAlignment="1">
      <alignment horizontal="center" vertical="center"/>
    </xf>
    <xf numFmtId="1" fontId="17" fillId="6" borderId="38" xfId="0" applyNumberFormat="1" applyFont="1" applyFill="1" applyBorder="1" applyAlignment="1">
      <alignment horizontal="center" vertical="center"/>
    </xf>
    <xf numFmtId="0" fontId="16" fillId="3" borderId="47" xfId="0" applyFont="1" applyFill="1" applyBorder="1" applyAlignment="1">
      <alignment horizontal="center" vertical="center" wrapText="1"/>
    </xf>
    <xf numFmtId="0" fontId="16" fillId="3" borderId="55" xfId="0" applyFont="1" applyFill="1" applyBorder="1" applyAlignment="1">
      <alignment horizontal="center" vertical="center" wrapText="1"/>
    </xf>
    <xf numFmtId="0" fontId="19" fillId="0" borderId="0" xfId="0" applyFont="1"/>
    <xf numFmtId="0" fontId="16" fillId="3" borderId="10" xfId="0" applyFont="1" applyFill="1" applyBorder="1" applyAlignment="1">
      <alignment vertical="center"/>
    </xf>
    <xf numFmtId="0" fontId="0" fillId="0" borderId="0" xfId="0" applyAlignment="1">
      <alignment horizontal="center" vertical="center"/>
    </xf>
    <xf numFmtId="0" fontId="4" fillId="0" borderId="0" xfId="0" applyFont="1" applyAlignment="1">
      <alignment horizontal="right"/>
    </xf>
    <xf numFmtId="0" fontId="2" fillId="0" borderId="0" xfId="0" applyFont="1"/>
    <xf numFmtId="0" fontId="8" fillId="0" borderId="0" xfId="0" applyFont="1" applyAlignment="1">
      <alignment horizontal="left" indent="2"/>
    </xf>
    <xf numFmtId="0" fontId="7" fillId="0" borderId="0" xfId="0" applyFont="1" applyAlignment="1">
      <alignment vertical="center" wrapText="1"/>
    </xf>
    <xf numFmtId="0" fontId="6" fillId="0" borderId="0" xfId="0" applyFont="1" applyAlignment="1">
      <alignment horizontal="center" wrapText="1"/>
    </xf>
    <xf numFmtId="0" fontId="7" fillId="0" borderId="0" xfId="0" applyFont="1" applyAlignment="1">
      <alignment vertical="top"/>
    </xf>
    <xf numFmtId="0" fontId="3" fillId="0" borderId="49" xfId="0" applyFont="1" applyBorder="1" applyAlignment="1">
      <alignment horizontal="right"/>
    </xf>
    <xf numFmtId="164" fontId="8" fillId="0" borderId="0" xfId="1" applyNumberFormat="1" applyFont="1" applyBorder="1" applyAlignment="1">
      <alignment horizontal="right"/>
    </xf>
    <xf numFmtId="164" fontId="8" fillId="6" borderId="0" xfId="1" applyNumberFormat="1" applyFont="1" applyFill="1" applyAlignment="1">
      <alignment horizontal="left"/>
    </xf>
    <xf numFmtId="0" fontId="11" fillId="0" borderId="0" xfId="0" applyFont="1" applyAlignment="1">
      <alignment horizontal="right"/>
    </xf>
    <xf numFmtId="164" fontId="14" fillId="6" borderId="5" xfId="1" applyNumberFormat="1" applyFont="1" applyFill="1" applyBorder="1"/>
    <xf numFmtId="0" fontId="3" fillId="0" borderId="1" xfId="0" applyFont="1" applyBorder="1" applyAlignment="1">
      <alignment horizontal="left"/>
    </xf>
    <xf numFmtId="164" fontId="14" fillId="0" borderId="1" xfId="1" applyNumberFormat="1" applyFont="1" applyBorder="1"/>
    <xf numFmtId="164" fontId="22" fillId="0" borderId="0" xfId="0" applyNumberFormat="1" applyFont="1"/>
    <xf numFmtId="0" fontId="3" fillId="7" borderId="0" xfId="0" applyFont="1" applyFill="1" applyAlignment="1">
      <alignment vertical="center"/>
    </xf>
    <xf numFmtId="0" fontId="0" fillId="7" borderId="0" xfId="0" applyFill="1" applyAlignment="1">
      <alignment vertical="center"/>
    </xf>
    <xf numFmtId="0" fontId="0" fillId="0" borderId="0" xfId="0" applyAlignment="1">
      <alignment vertical="center" wrapText="1"/>
    </xf>
    <xf numFmtId="0" fontId="3" fillId="5" borderId="0" xfId="0" applyFont="1" applyFill="1" applyAlignment="1">
      <alignment vertical="center"/>
    </xf>
    <xf numFmtId="0" fontId="3" fillId="0" borderId="0" xfId="0" applyFont="1" applyAlignment="1">
      <alignment vertical="top"/>
    </xf>
    <xf numFmtId="0" fontId="3" fillId="3" borderId="0" xfId="0" applyFont="1" applyFill="1" applyAlignment="1">
      <alignment vertical="center"/>
    </xf>
    <xf numFmtId="164" fontId="23" fillId="0" borderId="0" xfId="1" applyNumberFormat="1" applyFont="1" applyBorder="1" applyAlignment="1">
      <alignment horizontal="left"/>
    </xf>
    <xf numFmtId="0" fontId="16" fillId="3" borderId="46" xfId="0" applyFont="1" applyFill="1" applyBorder="1" applyAlignment="1">
      <alignment horizontal="center" vertical="center" wrapText="1"/>
    </xf>
    <xf numFmtId="0" fontId="16" fillId="3" borderId="66" xfId="0" applyFont="1" applyFill="1" applyBorder="1" applyAlignment="1">
      <alignment horizontal="center" vertical="center" wrapText="1"/>
    </xf>
    <xf numFmtId="0" fontId="16" fillId="3" borderId="68" xfId="0" applyFont="1" applyFill="1" applyBorder="1" applyAlignment="1">
      <alignment horizontal="center" vertical="center" wrapText="1"/>
    </xf>
    <xf numFmtId="0" fontId="16" fillId="3" borderId="62" xfId="0" applyFont="1" applyFill="1" applyBorder="1" applyAlignment="1">
      <alignment horizontal="center" vertical="center" wrapText="1"/>
    </xf>
    <xf numFmtId="0" fontId="16" fillId="3" borderId="69" xfId="0" applyFont="1" applyFill="1" applyBorder="1" applyAlignment="1">
      <alignment horizontal="center" vertical="center" wrapText="1"/>
    </xf>
    <xf numFmtId="0" fontId="16" fillId="3" borderId="70" xfId="0" applyFont="1" applyFill="1" applyBorder="1" applyAlignment="1">
      <alignment horizontal="center" vertical="center" wrapText="1"/>
    </xf>
    <xf numFmtId="0" fontId="16" fillId="3" borderId="71" xfId="0" applyFont="1" applyFill="1" applyBorder="1" applyAlignment="1">
      <alignment horizontal="center" vertical="center" wrapText="1"/>
    </xf>
    <xf numFmtId="0" fontId="19" fillId="3" borderId="20" xfId="0" applyFont="1" applyFill="1" applyBorder="1" applyAlignment="1">
      <alignment horizontal="center" vertical="center" wrapText="1"/>
    </xf>
    <xf numFmtId="0" fontId="19" fillId="3" borderId="67" xfId="0" applyFont="1" applyFill="1" applyBorder="1" applyAlignment="1">
      <alignment horizontal="center" vertical="center" wrapText="1"/>
    </xf>
    <xf numFmtId="0" fontId="3" fillId="0" borderId="1" xfId="0" applyFont="1" applyBorder="1"/>
    <xf numFmtId="0" fontId="8" fillId="0" borderId="0" xfId="0" applyFont="1" applyAlignment="1">
      <alignment vertical="center" wrapText="1"/>
    </xf>
    <xf numFmtId="42" fontId="24" fillId="0" borderId="0" xfId="0" applyNumberFormat="1" applyFont="1" applyAlignment="1">
      <alignment horizontal="center"/>
    </xf>
    <xf numFmtId="42" fontId="24" fillId="0" borderId="1" xfId="0" applyNumberFormat="1" applyFont="1" applyBorder="1" applyAlignment="1">
      <alignment horizontal="center"/>
    </xf>
    <xf numFmtId="164" fontId="8" fillId="6" borderId="76" xfId="0" applyNumberFormat="1" applyFont="1" applyFill="1" applyBorder="1" applyAlignment="1">
      <alignment horizontal="left"/>
    </xf>
    <xf numFmtId="164" fontId="8" fillId="6" borderId="76" xfId="1" applyNumberFormat="1" applyFont="1" applyFill="1" applyBorder="1"/>
    <xf numFmtId="164" fontId="8" fillId="6" borderId="77" xfId="1" applyNumberFormat="1" applyFont="1" applyFill="1" applyBorder="1" applyAlignment="1">
      <alignment horizontal="left"/>
    </xf>
    <xf numFmtId="164" fontId="0" fillId="0" borderId="0" xfId="1" applyNumberFormat="1" applyFont="1" applyBorder="1" applyAlignment="1">
      <alignment horizontal="right"/>
    </xf>
    <xf numFmtId="0" fontId="4" fillId="3" borderId="0" xfId="0" applyFont="1" applyFill="1" applyAlignment="1">
      <alignment horizontal="left"/>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0" fillId="2" borderId="80" xfId="0" applyFill="1" applyBorder="1"/>
    <xf numFmtId="164" fontId="9" fillId="0" borderId="0" xfId="1" applyNumberFormat="1" applyFont="1" applyBorder="1" applyAlignment="1">
      <alignment horizontal="left"/>
    </xf>
    <xf numFmtId="42" fontId="24" fillId="2" borderId="0" xfId="0" applyNumberFormat="1" applyFont="1" applyFill="1" applyAlignment="1">
      <alignment horizontal="center"/>
    </xf>
    <xf numFmtId="164" fontId="3" fillId="2" borderId="82" xfId="0" applyNumberFormat="1" applyFont="1" applyFill="1" applyBorder="1"/>
    <xf numFmtId="0" fontId="25" fillId="0" borderId="0" xfId="0" applyFont="1" applyAlignment="1">
      <alignment vertical="center" wrapText="1"/>
    </xf>
    <xf numFmtId="0" fontId="17" fillId="0" borderId="0" xfId="0" applyFont="1"/>
    <xf numFmtId="164" fontId="14" fillId="5" borderId="5" xfId="1" applyNumberFormat="1" applyFont="1" applyFill="1" applyBorder="1"/>
    <xf numFmtId="164" fontId="3" fillId="5" borderId="6" xfId="1" applyNumberFormat="1" applyFont="1" applyFill="1" applyBorder="1"/>
    <xf numFmtId="164" fontId="3" fillId="5" borderId="5" xfId="1" applyNumberFormat="1" applyFont="1" applyFill="1" applyBorder="1"/>
    <xf numFmtId="44" fontId="17" fillId="0" borderId="0" xfId="1" applyFont="1" applyFill="1" applyBorder="1"/>
    <xf numFmtId="0" fontId="6" fillId="6" borderId="2" xfId="0" applyFont="1" applyFill="1" applyBorder="1"/>
    <xf numFmtId="42" fontId="0" fillId="6" borderId="2" xfId="1" applyNumberFormat="1" applyFont="1" applyFill="1" applyBorder="1" applyAlignment="1">
      <alignment horizontal="center"/>
    </xf>
    <xf numFmtId="42" fontId="0" fillId="6" borderId="49" xfId="1" applyNumberFormat="1" applyFont="1" applyFill="1" applyBorder="1"/>
    <xf numFmtId="164" fontId="3" fillId="5" borderId="78" xfId="1" applyNumberFormat="1" applyFont="1" applyFill="1" applyBorder="1" applyAlignment="1">
      <alignment horizontal="center" vertical="center"/>
    </xf>
    <xf numFmtId="0" fontId="0" fillId="3" borderId="0" xfId="0" applyFill="1"/>
    <xf numFmtId="0" fontId="4" fillId="0" borderId="49" xfId="0" applyFont="1" applyBorder="1" applyAlignment="1">
      <alignment horizontal="left" vertical="center"/>
    </xf>
    <xf numFmtId="42" fontId="0" fillId="5" borderId="89" xfId="1" applyNumberFormat="1" applyFont="1" applyFill="1" applyBorder="1"/>
    <xf numFmtId="42" fontId="0" fillId="5" borderId="90" xfId="1" applyNumberFormat="1" applyFont="1" applyFill="1" applyBorder="1"/>
    <xf numFmtId="0" fontId="14" fillId="0" borderId="1" xfId="0" applyFont="1" applyBorder="1"/>
    <xf numFmtId="164" fontId="4" fillId="5" borderId="48" xfId="0" applyNumberFormat="1" applyFont="1" applyFill="1" applyBorder="1" applyAlignment="1">
      <alignment horizontal="right" vertical="center"/>
    </xf>
    <xf numFmtId="164" fontId="4" fillId="5" borderId="2" xfId="1" applyNumberFormat="1" applyFont="1" applyFill="1" applyBorder="1" applyAlignment="1">
      <alignment horizontal="left" vertical="center"/>
    </xf>
    <xf numFmtId="164" fontId="4" fillId="5" borderId="2" xfId="1" applyNumberFormat="1" applyFont="1" applyFill="1" applyBorder="1" applyAlignment="1">
      <alignment vertical="center"/>
    </xf>
    <xf numFmtId="164" fontId="4" fillId="5" borderId="48" xfId="1" applyNumberFormat="1" applyFont="1" applyFill="1" applyBorder="1" applyAlignment="1">
      <alignment vertical="center"/>
    </xf>
    <xf numFmtId="1" fontId="0" fillId="6" borderId="74" xfId="0" applyNumberFormat="1" applyFill="1" applyBorder="1" applyAlignment="1">
      <alignment horizontal="left"/>
    </xf>
    <xf numFmtId="0" fontId="2" fillId="0" borderId="0" xfId="0" applyFont="1" applyAlignment="1">
      <alignment horizontal="center" wrapText="1"/>
    </xf>
    <xf numFmtId="1" fontId="10" fillId="5" borderId="86" xfId="0" applyNumberFormat="1" applyFont="1" applyFill="1" applyBorder="1" applyAlignment="1">
      <alignment horizontal="left"/>
    </xf>
    <xf numFmtId="1" fontId="10" fillId="5" borderId="87" xfId="0" applyNumberFormat="1" applyFont="1" applyFill="1" applyBorder="1" applyAlignment="1">
      <alignment horizontal="left"/>
    </xf>
    <xf numFmtId="1" fontId="10" fillId="5" borderId="88" xfId="0" applyNumberFormat="1" applyFont="1" applyFill="1" applyBorder="1" applyAlignment="1">
      <alignment horizontal="left"/>
    </xf>
    <xf numFmtId="42" fontId="17" fillId="8" borderId="25" xfId="0" applyNumberFormat="1" applyFont="1" applyFill="1" applyBorder="1" applyAlignment="1">
      <alignment horizontal="center" vertical="center" wrapText="1"/>
    </xf>
    <xf numFmtId="164" fontId="3" fillId="8" borderId="82" xfId="0" applyNumberFormat="1" applyFont="1" applyFill="1" applyBorder="1"/>
    <xf numFmtId="42" fontId="3" fillId="5" borderId="0" xfId="0" applyNumberFormat="1" applyFont="1" applyFill="1"/>
    <xf numFmtId="0" fontId="21" fillId="0" borderId="0" xfId="0" applyFont="1" applyAlignment="1">
      <alignment horizontal="right"/>
    </xf>
    <xf numFmtId="42" fontId="0" fillId="5" borderId="92" xfId="1" applyNumberFormat="1" applyFont="1" applyFill="1" applyBorder="1"/>
    <xf numFmtId="0" fontId="7" fillId="0" borderId="76" xfId="0" applyFont="1" applyBorder="1" applyAlignment="1">
      <alignment horizontal="center" wrapText="1"/>
    </xf>
    <xf numFmtId="0" fontId="16" fillId="3" borderId="9"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indent="2"/>
    </xf>
    <xf numFmtId="0" fontId="29" fillId="0" borderId="0" xfId="0" applyFont="1"/>
    <xf numFmtId="0" fontId="0" fillId="6" borderId="2" xfId="1" applyNumberFormat="1" applyFont="1" applyFill="1" applyBorder="1" applyAlignment="1">
      <alignment horizontal="center"/>
    </xf>
    <xf numFmtId="0" fontId="16" fillId="3" borderId="100" xfId="0" applyFont="1" applyFill="1" applyBorder="1" applyAlignment="1">
      <alignment horizontal="center" vertical="center" wrapText="1"/>
    </xf>
    <xf numFmtId="1" fontId="6" fillId="6" borderId="79" xfId="0" applyNumberFormat="1" applyFont="1" applyFill="1" applyBorder="1" applyAlignment="1">
      <alignment horizontal="left"/>
    </xf>
    <xf numFmtId="1" fontId="6" fillId="6" borderId="80" xfId="0" applyNumberFormat="1" applyFont="1" applyFill="1" applyBorder="1" applyAlignment="1">
      <alignment horizontal="left"/>
    </xf>
    <xf numFmtId="42" fontId="22" fillId="0" borderId="77" xfId="0" applyNumberFormat="1" applyFont="1" applyBorder="1" applyAlignment="1">
      <alignment horizontal="center"/>
    </xf>
    <xf numFmtId="42" fontId="22" fillId="0" borderId="1" xfId="0" applyNumberFormat="1" applyFont="1" applyBorder="1" applyAlignment="1">
      <alignment horizontal="center"/>
    </xf>
    <xf numFmtId="42" fontId="3" fillId="0" borderId="1" xfId="0" applyNumberFormat="1" applyFont="1" applyBorder="1" applyAlignment="1">
      <alignment horizontal="center"/>
    </xf>
    <xf numFmtId="165" fontId="1" fillId="0" borderId="0" xfId="0" applyNumberFormat="1" applyFont="1"/>
    <xf numFmtId="164" fontId="21" fillId="5" borderId="0" xfId="1" applyNumberFormat="1" applyFont="1" applyFill="1" applyBorder="1" applyAlignment="1">
      <alignment horizontal="center" vertical="center"/>
    </xf>
    <xf numFmtId="164" fontId="21" fillId="5" borderId="76" xfId="1" applyNumberFormat="1" applyFont="1" applyFill="1" applyBorder="1" applyAlignment="1">
      <alignment horizontal="center" vertical="center"/>
    </xf>
    <xf numFmtId="164" fontId="0" fillId="0" borderId="0" xfId="1" applyNumberFormat="1" applyFont="1" applyAlignment="1">
      <alignment vertical="center"/>
    </xf>
    <xf numFmtId="0" fontId="2" fillId="0" borderId="49" xfId="0" applyFont="1" applyBorder="1" applyAlignment="1">
      <alignment horizontal="right" vertical="center"/>
    </xf>
    <xf numFmtId="164" fontId="3" fillId="0" borderId="75" xfId="0" applyNumberFormat="1" applyFont="1" applyBorder="1" applyAlignment="1">
      <alignment vertical="center"/>
    </xf>
    <xf numFmtId="164" fontId="21" fillId="5" borderId="5" xfId="1" applyNumberFormat="1" applyFont="1" applyFill="1" applyBorder="1"/>
    <xf numFmtId="164" fontId="1" fillId="5" borderId="6" xfId="1" applyNumberFormat="1" applyFont="1" applyFill="1" applyBorder="1"/>
    <xf numFmtId="164" fontId="3" fillId="5" borderId="48" xfId="1" applyNumberFormat="1" applyFont="1" applyFill="1" applyBorder="1" applyAlignment="1">
      <alignment horizontal="center" vertical="center"/>
    </xf>
    <xf numFmtId="164" fontId="3" fillId="5" borderId="2" xfId="1" applyNumberFormat="1" applyFont="1" applyFill="1" applyBorder="1" applyAlignment="1">
      <alignment horizontal="center" vertical="center"/>
    </xf>
    <xf numFmtId="164" fontId="3" fillId="5" borderId="48" xfId="1" applyNumberFormat="1" applyFont="1" applyFill="1" applyBorder="1"/>
    <xf numFmtId="3" fontId="3" fillId="6" borderId="5" xfId="1" applyNumberFormat="1" applyFont="1" applyFill="1" applyBorder="1"/>
    <xf numFmtId="3" fontId="1" fillId="0" borderId="0" xfId="0" applyNumberFormat="1" applyFont="1"/>
    <xf numFmtId="3" fontId="0" fillId="0" borderId="76" xfId="0" applyNumberFormat="1" applyBorder="1"/>
    <xf numFmtId="3" fontId="0" fillId="0" borderId="0" xfId="0" applyNumberFormat="1"/>
    <xf numFmtId="3" fontId="3" fillId="6" borderId="48" xfId="0" applyNumberFormat="1" applyFont="1" applyFill="1" applyBorder="1"/>
    <xf numFmtId="3" fontId="3" fillId="6" borderId="2" xfId="0" applyNumberFormat="1" applyFont="1" applyFill="1" applyBorder="1"/>
    <xf numFmtId="3" fontId="3" fillId="6" borderId="48" xfId="1" applyNumberFormat="1" applyFont="1" applyFill="1" applyBorder="1"/>
    <xf numFmtId="3" fontId="17" fillId="5" borderId="25" xfId="0" applyNumberFormat="1" applyFont="1" applyFill="1" applyBorder="1" applyAlignment="1">
      <alignment horizontal="center" vertical="center" wrapText="1"/>
    </xf>
    <xf numFmtId="3" fontId="17" fillId="5" borderId="28" xfId="0" applyNumberFormat="1" applyFont="1" applyFill="1" applyBorder="1" applyAlignment="1">
      <alignment horizontal="center" vertical="center" wrapText="1"/>
    </xf>
    <xf numFmtId="3" fontId="17" fillId="5" borderId="107" xfId="0" applyNumberFormat="1" applyFont="1" applyFill="1" applyBorder="1" applyAlignment="1">
      <alignment horizontal="center" vertical="center" wrapText="1"/>
    </xf>
    <xf numFmtId="0" fontId="25" fillId="0" borderId="0" xfId="0" applyFont="1" applyAlignment="1">
      <alignment horizontal="center" vertical="center" wrapText="1"/>
    </xf>
    <xf numFmtId="44" fontId="3" fillId="5" borderId="11" xfId="1" applyFont="1" applyFill="1" applyBorder="1"/>
    <xf numFmtId="3" fontId="27" fillId="5" borderId="8" xfId="0" applyNumberFormat="1" applyFont="1" applyFill="1" applyBorder="1"/>
    <xf numFmtId="164" fontId="27" fillId="5" borderId="8" xfId="1" applyNumberFormat="1" applyFont="1" applyFill="1" applyBorder="1"/>
    <xf numFmtId="1" fontId="17" fillId="5" borderId="22" xfId="0" applyNumberFormat="1" applyFont="1" applyFill="1" applyBorder="1" applyAlignment="1">
      <alignment horizontal="center" vertical="center" wrapText="1"/>
    </xf>
    <xf numFmtId="1" fontId="17" fillId="5" borderId="25" xfId="0" applyNumberFormat="1" applyFont="1" applyFill="1" applyBorder="1" applyAlignment="1">
      <alignment horizontal="center" vertical="center" wrapText="1"/>
    </xf>
    <xf numFmtId="1" fontId="17" fillId="5" borderId="28" xfId="0" applyNumberFormat="1" applyFont="1" applyFill="1" applyBorder="1" applyAlignment="1">
      <alignment horizontal="center" vertical="center" wrapText="1"/>
    </xf>
    <xf numFmtId="0" fontId="17" fillId="5" borderId="50" xfId="0" applyFont="1" applyFill="1" applyBorder="1" applyAlignment="1">
      <alignment horizontal="center" vertical="center" wrapText="1"/>
    </xf>
    <xf numFmtId="1" fontId="17" fillId="5" borderId="36" xfId="0" applyNumberFormat="1" applyFont="1" applyFill="1" applyBorder="1" applyAlignment="1">
      <alignment horizontal="center" vertical="center"/>
    </xf>
    <xf numFmtId="1" fontId="17" fillId="5" borderId="37" xfId="0" applyNumberFormat="1" applyFont="1" applyFill="1" applyBorder="1" applyAlignment="1">
      <alignment horizontal="center" vertical="center"/>
    </xf>
    <xf numFmtId="1" fontId="17" fillId="5" borderId="38" xfId="0" applyNumberFormat="1" applyFont="1" applyFill="1" applyBorder="1" applyAlignment="1">
      <alignment horizontal="center" vertical="center"/>
    </xf>
    <xf numFmtId="1" fontId="17" fillId="5" borderId="9" xfId="0" applyNumberFormat="1" applyFont="1" applyFill="1" applyBorder="1" applyAlignment="1">
      <alignment horizontal="center" vertical="center"/>
    </xf>
    <xf numFmtId="1" fontId="17" fillId="5" borderId="56" xfId="0" applyNumberFormat="1" applyFont="1" applyFill="1" applyBorder="1" applyAlignment="1">
      <alignment horizontal="center" vertical="center"/>
    </xf>
    <xf numFmtId="0" fontId="31" fillId="4" borderId="0" xfId="0" applyFont="1" applyFill="1"/>
    <xf numFmtId="0" fontId="3" fillId="0" borderId="0" xfId="0" applyFont="1" applyAlignment="1">
      <alignment horizontal="left" indent="2"/>
    </xf>
    <xf numFmtId="44" fontId="17" fillId="0" borderId="0" xfId="1" applyFont="1" applyFill="1" applyBorder="1" applyAlignment="1">
      <alignment vertical="center"/>
    </xf>
    <xf numFmtId="0" fontId="26" fillId="0" borderId="49" xfId="0" applyFont="1" applyBorder="1" applyAlignment="1">
      <alignment vertical="center"/>
    </xf>
    <xf numFmtId="0" fontId="4" fillId="0" borderId="2" xfId="0" applyFont="1" applyBorder="1" applyAlignment="1">
      <alignment horizontal="right" vertical="center"/>
    </xf>
    <xf numFmtId="42" fontId="4" fillId="5" borderId="75" xfId="0" applyNumberFormat="1" applyFont="1" applyFill="1" applyBorder="1" applyAlignment="1">
      <alignment vertical="center"/>
    </xf>
    <xf numFmtId="164" fontId="22" fillId="0" borderId="0" xfId="0" applyNumberFormat="1" applyFont="1" applyAlignment="1">
      <alignment vertical="center"/>
    </xf>
    <xf numFmtId="0" fontId="3" fillId="0" borderId="0" xfId="0" applyFont="1" applyAlignment="1">
      <alignment vertical="center"/>
    </xf>
    <xf numFmtId="0" fontId="5" fillId="0" borderId="0" xfId="0" applyFont="1" applyAlignment="1">
      <alignment horizontal="right" vertical="center"/>
    </xf>
    <xf numFmtId="0" fontId="3" fillId="0" borderId="0" xfId="0" applyFont="1" applyAlignment="1">
      <alignment horizontal="right" vertical="center"/>
    </xf>
    <xf numFmtId="0" fontId="0" fillId="0" borderId="1" xfId="0" applyBorder="1" applyAlignment="1">
      <alignment vertical="center"/>
    </xf>
    <xf numFmtId="0" fontId="11" fillId="0" borderId="0" xfId="0" applyFont="1"/>
    <xf numFmtId="0" fontId="4" fillId="4" borderId="0" xfId="0" applyFont="1" applyFill="1" applyAlignment="1">
      <alignment vertical="center"/>
    </xf>
    <xf numFmtId="0" fontId="4" fillId="4" borderId="0" xfId="0" applyFont="1" applyFill="1" applyAlignment="1">
      <alignment vertical="center" wrapText="1"/>
    </xf>
    <xf numFmtId="0" fontId="4" fillId="4" borderId="0" xfId="0" applyFont="1" applyFill="1" applyAlignment="1">
      <alignment horizontal="right" vertical="center"/>
    </xf>
    <xf numFmtId="0" fontId="17" fillId="0" borderId="30" xfId="0" applyFont="1" applyBorder="1" applyAlignment="1" applyProtection="1">
      <alignment horizontal="center" vertical="center" wrapText="1"/>
      <protection locked="0"/>
    </xf>
    <xf numFmtId="0" fontId="17" fillId="0" borderId="31" xfId="0" applyFont="1" applyBorder="1" applyAlignment="1" applyProtection="1">
      <alignment horizontal="center" vertical="center" wrapText="1"/>
      <protection locked="0"/>
    </xf>
    <xf numFmtId="0" fontId="17" fillId="0" borderId="40" xfId="0" applyFont="1" applyBorder="1" applyAlignment="1" applyProtection="1">
      <alignment horizontal="center" vertical="center" wrapText="1"/>
      <protection locked="0"/>
    </xf>
    <xf numFmtId="0" fontId="17" fillId="0" borderId="41"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32" xfId="0" applyFont="1" applyBorder="1" applyAlignment="1" applyProtection="1">
      <alignment horizontal="center" vertical="center" wrapText="1"/>
      <protection locked="0"/>
    </xf>
    <xf numFmtId="0" fontId="17" fillId="0" borderId="33" xfId="0" applyFont="1" applyBorder="1" applyAlignment="1" applyProtection="1">
      <alignment horizontal="center" vertical="center" wrapText="1"/>
      <protection locked="0"/>
    </xf>
    <xf numFmtId="0" fontId="17" fillId="0" borderId="24" xfId="0" applyFont="1" applyBorder="1" applyAlignment="1" applyProtection="1">
      <alignment horizontal="center" vertical="center" wrapText="1"/>
      <protection locked="0"/>
    </xf>
    <xf numFmtId="0" fontId="17" fillId="0" borderId="25" xfId="0" applyFont="1" applyBorder="1" applyAlignment="1" applyProtection="1">
      <alignment horizontal="center" vertical="center" wrapText="1"/>
      <protection locked="0"/>
    </xf>
    <xf numFmtId="0" fontId="17" fillId="0" borderId="26" xfId="0" applyFont="1" applyBorder="1" applyAlignment="1" applyProtection="1">
      <alignment horizontal="center" vertical="center" wrapText="1"/>
      <protection locked="0"/>
    </xf>
    <xf numFmtId="0" fontId="17" fillId="0" borderId="34" xfId="0" applyFont="1" applyBorder="1" applyAlignment="1" applyProtection="1">
      <alignment horizontal="center" vertical="center" wrapText="1"/>
      <protection locked="0"/>
    </xf>
    <xf numFmtId="0" fontId="17" fillId="0" borderId="35" xfId="0" applyFont="1" applyBorder="1" applyAlignment="1" applyProtection="1">
      <alignment horizontal="center" vertical="center" wrapText="1"/>
      <protection locked="0"/>
    </xf>
    <xf numFmtId="0" fontId="17" fillId="0" borderId="27" xfId="0" applyFont="1" applyBorder="1" applyAlignment="1" applyProtection="1">
      <alignment horizontal="center" vertical="center" wrapText="1"/>
      <protection locked="0"/>
    </xf>
    <xf numFmtId="0" fontId="17" fillId="0" borderId="28" xfId="0" applyFont="1" applyBorder="1" applyAlignment="1" applyProtection="1">
      <alignment horizontal="center" vertical="center" wrapText="1"/>
      <protection locked="0"/>
    </xf>
    <xf numFmtId="0" fontId="17" fillId="0" borderId="29" xfId="0" applyFont="1" applyBorder="1" applyAlignment="1" applyProtection="1">
      <alignment horizontal="center" vertical="center" wrapText="1"/>
      <protection locked="0"/>
    </xf>
    <xf numFmtId="0" fontId="17" fillId="0" borderId="21" xfId="0" applyFont="1" applyBorder="1" applyAlignment="1" applyProtection="1">
      <alignment horizontal="center" vertical="center" wrapText="1"/>
      <protection locked="0"/>
    </xf>
    <xf numFmtId="0" fontId="17" fillId="0" borderId="22" xfId="0" applyFont="1" applyBorder="1" applyAlignment="1" applyProtection="1">
      <alignment horizontal="center" vertical="center" wrapText="1"/>
      <protection locked="0"/>
    </xf>
    <xf numFmtId="0" fontId="17" fillId="0" borderId="23" xfId="0" applyFont="1" applyBorder="1" applyAlignment="1" applyProtection="1">
      <alignment horizontal="center" vertical="center" wrapText="1"/>
      <protection locked="0"/>
    </xf>
    <xf numFmtId="0" fontId="17" fillId="0" borderId="95" xfId="0" applyFont="1" applyBorder="1" applyAlignment="1" applyProtection="1">
      <alignment horizontal="center" vertical="center" wrapText="1"/>
      <protection locked="0"/>
    </xf>
    <xf numFmtId="0" fontId="17" fillId="0" borderId="101" xfId="0" applyFont="1" applyBorder="1" applyAlignment="1" applyProtection="1">
      <alignment horizontal="center" vertical="center" wrapText="1"/>
      <protection locked="0"/>
    </xf>
    <xf numFmtId="0" fontId="17" fillId="0" borderId="102" xfId="0" applyFont="1" applyBorder="1" applyAlignment="1" applyProtection="1">
      <alignment horizontal="center" vertical="center" wrapText="1"/>
      <protection locked="0"/>
    </xf>
    <xf numFmtId="0" fontId="17" fillId="0" borderId="98" xfId="0" applyFont="1" applyBorder="1" applyAlignment="1" applyProtection="1">
      <alignment horizontal="center" vertical="center" wrapText="1"/>
      <protection locked="0"/>
    </xf>
    <xf numFmtId="0" fontId="17" fillId="0" borderId="96" xfId="0" applyFont="1" applyBorder="1" applyAlignment="1" applyProtection="1">
      <alignment horizontal="center" vertical="center" wrapText="1"/>
      <protection locked="0"/>
    </xf>
    <xf numFmtId="0" fontId="17" fillId="0" borderId="103" xfId="0" applyFont="1" applyBorder="1" applyAlignment="1" applyProtection="1">
      <alignment horizontal="center" vertical="center" wrapText="1"/>
      <protection locked="0"/>
    </xf>
    <xf numFmtId="0" fontId="17" fillId="0" borderId="104" xfId="0" applyFont="1" applyBorder="1" applyAlignment="1" applyProtection="1">
      <alignment horizontal="center" vertical="center" wrapText="1"/>
      <protection locked="0"/>
    </xf>
    <xf numFmtId="0" fontId="17" fillId="0" borderId="99" xfId="0" applyFont="1" applyBorder="1" applyAlignment="1" applyProtection="1">
      <alignment horizontal="center" vertical="center" wrapText="1"/>
      <protection locked="0"/>
    </xf>
    <xf numFmtId="0" fontId="17" fillId="0" borderId="97" xfId="0" applyFont="1" applyBorder="1" applyAlignment="1" applyProtection="1">
      <alignment horizontal="center" vertical="center" wrapText="1"/>
      <protection locked="0"/>
    </xf>
    <xf numFmtId="0" fontId="17" fillId="0" borderId="105" xfId="0" applyFont="1" applyBorder="1" applyAlignment="1" applyProtection="1">
      <alignment horizontal="center" vertical="center" wrapText="1"/>
      <protection locked="0"/>
    </xf>
    <xf numFmtId="0" fontId="17" fillId="0" borderId="106" xfId="0" applyFont="1" applyBorder="1" applyAlignment="1" applyProtection="1">
      <alignment horizontal="center" vertical="center" wrapText="1"/>
      <protection locked="0"/>
    </xf>
    <xf numFmtId="0" fontId="17" fillId="0" borderId="54" xfId="0" applyFont="1" applyBorder="1" applyAlignment="1" applyProtection="1">
      <alignment horizontal="center" vertical="center" wrapText="1"/>
      <protection locked="0"/>
    </xf>
    <xf numFmtId="14" fontId="17" fillId="0" borderId="30" xfId="0" applyNumberFormat="1" applyFont="1" applyBorder="1" applyAlignment="1" applyProtection="1">
      <alignment horizontal="center" vertical="center" wrapText="1"/>
      <protection locked="0"/>
    </xf>
    <xf numFmtId="14" fontId="17" fillId="0" borderId="31" xfId="0" applyNumberFormat="1" applyFont="1" applyBorder="1" applyAlignment="1" applyProtection="1">
      <alignment horizontal="center" vertical="center" wrapText="1"/>
      <protection locked="0"/>
    </xf>
    <xf numFmtId="14" fontId="17" fillId="0" borderId="32" xfId="0" applyNumberFormat="1" applyFont="1" applyBorder="1" applyAlignment="1" applyProtection="1">
      <alignment horizontal="center" vertical="center" wrapText="1"/>
      <protection locked="0"/>
    </xf>
    <xf numFmtId="14" fontId="17" fillId="0" borderId="33" xfId="0" applyNumberFormat="1" applyFont="1" applyBorder="1" applyAlignment="1" applyProtection="1">
      <alignment horizontal="center" vertical="center" wrapText="1"/>
      <protection locked="0"/>
    </xf>
    <xf numFmtId="14" fontId="17" fillId="0" borderId="34" xfId="0" applyNumberFormat="1" applyFont="1" applyBorder="1" applyAlignment="1" applyProtection="1">
      <alignment horizontal="center" vertical="center" wrapText="1"/>
      <protection locked="0"/>
    </xf>
    <xf numFmtId="14" fontId="17" fillId="0" borderId="35" xfId="0" applyNumberFormat="1" applyFont="1" applyBorder="1" applyAlignment="1" applyProtection="1">
      <alignment horizontal="center" vertical="center" wrapText="1"/>
      <protection locked="0"/>
    </xf>
    <xf numFmtId="0" fontId="6" fillId="0" borderId="1" xfId="0" applyFont="1" applyBorder="1" applyProtection="1">
      <protection locked="0"/>
    </xf>
    <xf numFmtId="0" fontId="17" fillId="0" borderId="51" xfId="0" applyFont="1" applyBorder="1" applyAlignment="1" applyProtection="1">
      <alignment horizontal="center" vertical="center" wrapText="1"/>
      <protection locked="0"/>
    </xf>
    <xf numFmtId="1" fontId="17" fillId="0" borderId="22" xfId="0" applyNumberFormat="1" applyFont="1" applyBorder="1" applyAlignment="1" applyProtection="1">
      <alignment horizontal="center" vertical="center" wrapText="1"/>
      <protection locked="0"/>
    </xf>
    <xf numFmtId="1" fontId="17" fillId="0" borderId="25" xfId="0" applyNumberFormat="1" applyFont="1" applyBorder="1" applyAlignment="1" applyProtection="1">
      <alignment horizontal="center" vertical="center" wrapText="1"/>
      <protection locked="0"/>
    </xf>
    <xf numFmtId="0" fontId="17" fillId="0" borderId="52" xfId="0" applyFont="1" applyBorder="1" applyAlignment="1" applyProtection="1">
      <alignment horizontal="center" vertical="center" wrapText="1"/>
      <protection locked="0"/>
    </xf>
    <xf numFmtId="1" fontId="17" fillId="0" borderId="28" xfId="0" applyNumberFormat="1" applyFont="1" applyBorder="1" applyAlignment="1" applyProtection="1">
      <alignment horizontal="center" vertical="center" wrapText="1"/>
      <protection locked="0"/>
    </xf>
    <xf numFmtId="0" fontId="0" fillId="0" borderId="0" xfId="0" applyProtection="1">
      <protection locked="0"/>
    </xf>
    <xf numFmtId="0" fontId="17" fillId="0" borderId="57" xfId="0" applyFont="1" applyBorder="1" applyAlignment="1" applyProtection="1">
      <alignment horizontal="center" vertical="center" wrapText="1"/>
      <protection locked="0"/>
    </xf>
    <xf numFmtId="0" fontId="17" fillId="0" borderId="50" xfId="0" applyFont="1" applyBorder="1" applyAlignment="1" applyProtection="1">
      <alignment horizontal="center" vertical="center" wrapText="1"/>
      <protection locked="0"/>
    </xf>
    <xf numFmtId="165" fontId="17" fillId="0" borderId="23" xfId="0" applyNumberFormat="1" applyFont="1" applyBorder="1" applyAlignment="1" applyProtection="1">
      <alignment horizontal="center" vertical="center" wrapText="1"/>
      <protection locked="0"/>
    </xf>
    <xf numFmtId="165" fontId="17" fillId="0" borderId="53" xfId="0" applyNumberFormat="1" applyFont="1" applyBorder="1" applyAlignment="1" applyProtection="1">
      <alignment horizontal="center" vertical="center" wrapText="1"/>
      <protection locked="0"/>
    </xf>
    <xf numFmtId="165" fontId="17" fillId="0" borderId="54" xfId="0" applyNumberFormat="1" applyFont="1" applyBorder="1" applyAlignment="1" applyProtection="1">
      <alignment horizontal="center" vertical="center" wrapText="1"/>
      <protection locked="0"/>
    </xf>
    <xf numFmtId="165" fontId="0" fillId="0" borderId="0" xfId="0" applyNumberFormat="1" applyProtection="1">
      <protection locked="0"/>
    </xf>
    <xf numFmtId="165" fontId="17" fillId="0" borderId="3" xfId="0" applyNumberFormat="1" applyFont="1" applyBorder="1" applyAlignment="1" applyProtection="1">
      <alignment horizontal="center" vertical="center" wrapText="1"/>
      <protection locked="0"/>
    </xf>
    <xf numFmtId="0" fontId="18" fillId="0" borderId="60" xfId="0" applyFont="1" applyBorder="1" applyAlignment="1" applyProtection="1">
      <alignment horizontal="center"/>
      <protection locked="0"/>
    </xf>
    <xf numFmtId="0" fontId="18" fillId="0" borderId="26" xfId="0" applyFont="1" applyBorder="1" applyAlignment="1" applyProtection="1">
      <alignment horizontal="center"/>
      <protection locked="0"/>
    </xf>
    <xf numFmtId="0" fontId="18" fillId="0" borderId="61" xfId="0" applyFont="1" applyBorder="1" applyAlignment="1" applyProtection="1">
      <alignment horizontal="center"/>
      <protection locked="0"/>
    </xf>
    <xf numFmtId="44" fontId="17" fillId="4" borderId="1" xfId="1" applyFont="1" applyFill="1" applyBorder="1" applyProtection="1">
      <protection locked="0"/>
    </xf>
    <xf numFmtId="9" fontId="0" fillId="4" borderId="76" xfId="2" applyFont="1" applyFill="1" applyBorder="1" applyAlignment="1" applyProtection="1">
      <alignment horizontal="right" vertical="center"/>
      <protection locked="0"/>
    </xf>
    <xf numFmtId="9" fontId="0" fillId="4" borderId="0" xfId="2" applyFont="1" applyFill="1" applyBorder="1" applyAlignment="1" applyProtection="1">
      <alignment horizontal="right" vertical="center"/>
      <protection locked="0"/>
    </xf>
    <xf numFmtId="164" fontId="1" fillId="4" borderId="4" xfId="1" applyNumberFormat="1" applyFont="1" applyFill="1" applyBorder="1" applyAlignment="1" applyProtection="1">
      <alignment horizontal="center" vertical="center"/>
      <protection locked="0"/>
    </xf>
    <xf numFmtId="164" fontId="3" fillId="4" borderId="78" xfId="1" applyNumberFormat="1" applyFont="1" applyFill="1" applyBorder="1" applyAlignment="1" applyProtection="1">
      <alignment horizontal="center" vertical="center"/>
      <protection locked="0"/>
    </xf>
    <xf numFmtId="164" fontId="3" fillId="4" borderId="4" xfId="1" applyNumberFormat="1" applyFont="1" applyFill="1" applyBorder="1" applyAlignment="1" applyProtection="1">
      <alignment horizontal="center" vertical="center"/>
      <protection locked="0"/>
    </xf>
    <xf numFmtId="42" fontId="17" fillId="4" borderId="25" xfId="0" applyNumberFormat="1" applyFont="1" applyFill="1" applyBorder="1" applyAlignment="1" applyProtection="1">
      <alignment horizontal="center" vertical="center" wrapText="1"/>
      <protection locked="0"/>
    </xf>
    <xf numFmtId="42" fontId="17" fillId="4" borderId="83" xfId="0" applyNumberFormat="1" applyFont="1" applyFill="1" applyBorder="1" applyAlignment="1" applyProtection="1">
      <alignment horizontal="center" vertical="center" wrapText="1"/>
      <protection locked="0"/>
    </xf>
    <xf numFmtId="42" fontId="17" fillId="4" borderId="81" xfId="0" applyNumberFormat="1" applyFont="1" applyFill="1" applyBorder="1" applyAlignment="1" applyProtection="1">
      <alignment horizontal="center" vertical="center" wrapText="1"/>
      <protection locked="0"/>
    </xf>
    <xf numFmtId="42" fontId="17" fillId="4" borderId="84" xfId="0" applyNumberFormat="1" applyFont="1" applyFill="1" applyBorder="1" applyAlignment="1" applyProtection="1">
      <alignment horizontal="center" vertical="center" wrapText="1"/>
      <protection locked="0"/>
    </xf>
    <xf numFmtId="0" fontId="26" fillId="0" borderId="1" xfId="0" applyFont="1" applyBorder="1" applyAlignment="1" applyProtection="1">
      <alignment vertical="center"/>
      <protection locked="0"/>
    </xf>
    <xf numFmtId="0" fontId="26" fillId="0" borderId="1" xfId="0" applyFont="1" applyBorder="1" applyProtection="1">
      <protection locked="0"/>
    </xf>
    <xf numFmtId="14" fontId="0" fillId="0" borderId="1" xfId="0" applyNumberFormat="1" applyBorder="1" applyProtection="1">
      <protection locked="0"/>
    </xf>
    <xf numFmtId="0" fontId="4" fillId="0" borderId="0" xfId="0" applyFont="1"/>
    <xf numFmtId="3" fontId="29" fillId="0" borderId="94" xfId="0" applyNumberFormat="1" applyFont="1" applyBorder="1" applyAlignment="1" applyProtection="1">
      <alignment horizontal="center" vertical="center" wrapText="1"/>
      <protection locked="0"/>
    </xf>
    <xf numFmtId="3" fontId="29" fillId="0" borderId="93" xfId="0" applyNumberFormat="1" applyFont="1" applyBorder="1" applyAlignment="1" applyProtection="1">
      <alignment horizontal="center" vertical="center" wrapText="1"/>
      <protection locked="0"/>
    </xf>
    <xf numFmtId="3" fontId="29" fillId="0" borderId="25" xfId="0" applyNumberFormat="1" applyFont="1" applyBorder="1" applyAlignment="1" applyProtection="1">
      <alignment horizontal="center" vertical="center" wrapText="1"/>
      <protection locked="0"/>
    </xf>
    <xf numFmtId="3" fontId="29" fillId="0" borderId="0" xfId="0" applyNumberFormat="1" applyFont="1" applyProtection="1">
      <protection locked="0"/>
    </xf>
    <xf numFmtId="164" fontId="26" fillId="2" borderId="76" xfId="1" applyNumberFormat="1" applyFont="1" applyFill="1" applyBorder="1"/>
    <xf numFmtId="164" fontId="26" fillId="6" borderId="0" xfId="1" applyNumberFormat="1" applyFont="1" applyFill="1" applyAlignment="1">
      <alignment horizontal="left"/>
    </xf>
    <xf numFmtId="164" fontId="4" fillId="6" borderId="5" xfId="1" applyNumberFormat="1" applyFont="1" applyFill="1" applyBorder="1"/>
    <xf numFmtId="164" fontId="26" fillId="2" borderId="76" xfId="1" applyNumberFormat="1" applyFont="1" applyFill="1" applyBorder="1" applyAlignment="1">
      <alignment horizontal="left"/>
    </xf>
    <xf numFmtId="42" fontId="34" fillId="2" borderId="76" xfId="0" applyNumberFormat="1" applyFont="1" applyFill="1" applyBorder="1" applyAlignment="1">
      <alignment horizontal="center"/>
    </xf>
    <xf numFmtId="42" fontId="34" fillId="3" borderId="0" xfId="0" applyNumberFormat="1" applyFont="1" applyFill="1" applyAlignment="1">
      <alignment horizontal="center"/>
    </xf>
    <xf numFmtId="164" fontId="4" fillId="3" borderId="5" xfId="0" applyNumberFormat="1" applyFont="1" applyFill="1" applyBorder="1" applyAlignment="1">
      <alignment horizontal="center"/>
    </xf>
    <xf numFmtId="1" fontId="4" fillId="0" borderId="0" xfId="0" applyNumberFormat="1" applyFont="1" applyAlignment="1">
      <alignment horizontal="left"/>
    </xf>
    <xf numFmtId="166" fontId="26" fillId="2" borderId="76" xfId="0" applyNumberFormat="1" applyFont="1" applyFill="1" applyBorder="1"/>
    <xf numFmtId="166" fontId="26" fillId="6" borderId="0" xfId="2" applyNumberFormat="1" applyFont="1" applyFill="1" applyAlignment="1">
      <alignment horizontal="center"/>
    </xf>
    <xf numFmtId="166" fontId="26" fillId="6" borderId="5" xfId="2" applyNumberFormat="1" applyFont="1" applyFill="1" applyBorder="1" applyAlignment="1">
      <alignment horizontal="center"/>
    </xf>
    <xf numFmtId="44" fontId="29" fillId="0" borderId="85" xfId="1" applyFont="1" applyFill="1" applyBorder="1" applyProtection="1">
      <protection locked="0"/>
    </xf>
    <xf numFmtId="44" fontId="29" fillId="0" borderId="80" xfId="1" applyFont="1" applyFill="1" applyBorder="1" applyProtection="1">
      <protection locked="0"/>
    </xf>
    <xf numFmtId="44" fontId="29" fillId="0" borderId="91" xfId="1" applyFont="1" applyFill="1" applyBorder="1" applyProtection="1">
      <protection locked="0"/>
    </xf>
    <xf numFmtId="0" fontId="29" fillId="0" borderId="30" xfId="0" applyFont="1" applyBorder="1" applyAlignment="1" applyProtection="1">
      <alignment horizontal="center" vertical="center"/>
      <protection locked="0"/>
    </xf>
    <xf numFmtId="0" fontId="29" fillId="0" borderId="32" xfId="0" applyFont="1" applyBorder="1" applyAlignment="1" applyProtection="1">
      <alignment horizontal="center" vertical="center"/>
      <protection locked="0"/>
    </xf>
    <xf numFmtId="0" fontId="29" fillId="0" borderId="34" xfId="0" applyFont="1" applyBorder="1" applyAlignment="1" applyProtection="1">
      <alignment horizontal="center" vertical="center"/>
      <protection locked="0"/>
    </xf>
    <xf numFmtId="0" fontId="17" fillId="0" borderId="108" xfId="0" applyFont="1" applyBorder="1" applyAlignment="1" applyProtection="1">
      <alignment horizontal="center" vertical="center" wrapText="1"/>
      <protection locked="0"/>
    </xf>
    <xf numFmtId="0" fontId="17" fillId="0" borderId="109" xfId="0" applyFont="1" applyBorder="1" applyAlignment="1" applyProtection="1">
      <alignment horizontal="center" vertical="center" wrapText="1"/>
      <protection locked="0"/>
    </xf>
    <xf numFmtId="0" fontId="17" fillId="0" borderId="110" xfId="0" applyFont="1" applyBorder="1" applyAlignment="1" applyProtection="1">
      <alignment horizontal="center" vertical="center" wrapText="1"/>
      <protection locked="0"/>
    </xf>
    <xf numFmtId="0" fontId="6" fillId="0" borderId="0" xfId="0" applyFont="1" applyAlignment="1" applyProtection="1">
      <alignment horizontal="center"/>
      <protection locked="0"/>
    </xf>
    <xf numFmtId="0" fontId="4" fillId="9" borderId="0" xfId="0" applyFont="1" applyFill="1" applyAlignment="1">
      <alignment vertical="center"/>
    </xf>
    <xf numFmtId="0" fontId="4" fillId="9" borderId="0" xfId="0" applyFont="1" applyFill="1" applyAlignment="1">
      <alignment vertical="center" wrapText="1"/>
    </xf>
    <xf numFmtId="0" fontId="17" fillId="0" borderId="93" xfId="0" applyFont="1" applyBorder="1" applyAlignment="1" applyProtection="1">
      <alignment horizontal="center" vertical="center" wrapText="1"/>
      <protection locked="0"/>
    </xf>
    <xf numFmtId="0" fontId="17" fillId="0" borderId="111" xfId="0" applyFont="1" applyBorder="1" applyAlignment="1" applyProtection="1">
      <alignment horizontal="center" vertical="center" wrapText="1"/>
      <protection locked="0"/>
    </xf>
    <xf numFmtId="0" fontId="19" fillId="3" borderId="71" xfId="0" applyFont="1" applyFill="1" applyBorder="1" applyAlignment="1">
      <alignment horizontal="center" vertical="center" wrapText="1"/>
    </xf>
    <xf numFmtId="0" fontId="16" fillId="4" borderId="46" xfId="0" applyFont="1" applyFill="1" applyBorder="1" applyAlignment="1" applyProtection="1">
      <alignment horizontal="center" vertical="center" wrapText="1"/>
      <protection locked="0"/>
    </xf>
    <xf numFmtId="0" fontId="16" fillId="4" borderId="62" xfId="0" applyFont="1" applyFill="1" applyBorder="1" applyAlignment="1" applyProtection="1">
      <alignment horizontal="center" vertical="center" wrapText="1"/>
      <protection locked="0"/>
    </xf>
    <xf numFmtId="0" fontId="16" fillId="4" borderId="66" xfId="0" applyFont="1" applyFill="1" applyBorder="1" applyAlignment="1" applyProtection="1">
      <alignment horizontal="center" vertical="center" wrapText="1"/>
      <protection locked="0"/>
    </xf>
    <xf numFmtId="0" fontId="16" fillId="3" borderId="115" xfId="0" applyFont="1" applyFill="1" applyBorder="1" applyAlignment="1">
      <alignment horizontal="center" vertical="center"/>
    </xf>
    <xf numFmtId="0" fontId="16" fillId="3" borderId="116" xfId="0" applyFont="1" applyFill="1" applyBorder="1" applyAlignment="1">
      <alignment horizontal="center" vertical="center"/>
    </xf>
    <xf numFmtId="0" fontId="3" fillId="3" borderId="9" xfId="0" applyFont="1" applyFill="1" applyBorder="1" applyAlignment="1">
      <alignment horizontal="center" vertical="center"/>
    </xf>
    <xf numFmtId="0" fontId="6" fillId="0" borderId="0" xfId="0" applyFont="1" applyAlignment="1">
      <alignment horizontal="center" vertical="center" wrapText="1"/>
    </xf>
    <xf numFmtId="0" fontId="6" fillId="0" borderId="55" xfId="0" applyFont="1" applyBorder="1" applyAlignment="1" applyProtection="1">
      <alignment horizontal="center" vertical="center" wrapText="1"/>
      <protection locked="0"/>
    </xf>
    <xf numFmtId="0" fontId="6" fillId="0" borderId="112" xfId="0" applyFont="1" applyBorder="1" applyAlignment="1" applyProtection="1">
      <alignment horizontal="center" vertical="center" wrapText="1"/>
      <protection locked="0"/>
    </xf>
    <xf numFmtId="0" fontId="0" fillId="0" borderId="55" xfId="0" applyBorder="1" applyAlignment="1" applyProtection="1">
      <alignment horizontal="center" vertical="center" wrapText="1"/>
      <protection locked="0"/>
    </xf>
    <xf numFmtId="0" fontId="0" fillId="0" borderId="56"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108"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0" borderId="109" xfId="0" applyBorder="1" applyAlignment="1" applyProtection="1">
      <alignment horizontal="center" vertical="center" wrapText="1"/>
      <protection locked="0"/>
    </xf>
    <xf numFmtId="0" fontId="0" fillId="0" borderId="34" xfId="0" applyBorder="1" applyAlignment="1" applyProtection="1">
      <alignment horizontal="center" vertical="center" wrapText="1"/>
      <protection locked="0"/>
    </xf>
    <xf numFmtId="0" fontId="0" fillId="0" borderId="110" xfId="0" applyBorder="1" applyAlignment="1" applyProtection="1">
      <alignment horizontal="center" vertical="center" wrapText="1"/>
      <protection locked="0"/>
    </xf>
    <xf numFmtId="1" fontId="17" fillId="5" borderId="36" xfId="0" applyNumberFormat="1" applyFont="1" applyFill="1" applyBorder="1" applyAlignment="1">
      <alignment horizontal="center" vertical="center" wrapText="1"/>
    </xf>
    <xf numFmtId="1" fontId="17" fillId="5" borderId="37" xfId="0" applyNumberFormat="1" applyFont="1" applyFill="1" applyBorder="1" applyAlignment="1">
      <alignment horizontal="center" vertical="center" wrapText="1"/>
    </xf>
    <xf numFmtId="1" fontId="17" fillId="5" borderId="38" xfId="0" applyNumberFormat="1" applyFont="1" applyFill="1" applyBorder="1" applyAlignment="1">
      <alignment horizontal="center" vertical="center" wrapText="1"/>
    </xf>
    <xf numFmtId="1" fontId="17" fillId="6" borderId="36" xfId="0" applyNumberFormat="1" applyFont="1" applyFill="1" applyBorder="1" applyAlignment="1">
      <alignment horizontal="center" vertical="center" wrapText="1"/>
    </xf>
    <xf numFmtId="1" fontId="17" fillId="6" borderId="37" xfId="0" applyNumberFormat="1" applyFont="1" applyFill="1" applyBorder="1" applyAlignment="1">
      <alignment horizontal="center" vertical="center" wrapText="1"/>
    </xf>
    <xf numFmtId="1" fontId="17" fillId="6" borderId="38" xfId="0" applyNumberFormat="1" applyFont="1" applyFill="1" applyBorder="1" applyAlignment="1">
      <alignment horizontal="center" vertical="center" wrapText="1"/>
    </xf>
    <xf numFmtId="0" fontId="0" fillId="0" borderId="1" xfId="0" applyBorder="1" applyProtection="1">
      <protection locked="0"/>
    </xf>
    <xf numFmtId="0" fontId="44" fillId="0" borderId="1" xfId="0" applyFont="1" applyBorder="1" applyProtection="1">
      <protection locked="0"/>
    </xf>
    <xf numFmtId="0" fontId="0" fillId="0" borderId="1" xfId="0" applyBorder="1" applyAlignment="1" applyProtection="1">
      <alignment horizontal="center"/>
      <protection locked="0"/>
    </xf>
    <xf numFmtId="0" fontId="44" fillId="0" borderId="1" xfId="0" applyFont="1" applyBorder="1" applyAlignment="1" applyProtection="1">
      <alignment horizontal="center"/>
      <protection locked="0"/>
    </xf>
    <xf numFmtId="1" fontId="44" fillId="6" borderId="79" xfId="0" applyNumberFormat="1" applyFont="1" applyFill="1" applyBorder="1" applyAlignment="1">
      <alignment horizontal="left" vertical="center" wrapText="1"/>
    </xf>
    <xf numFmtId="1" fontId="44" fillId="6" borderId="80" xfId="0" applyNumberFormat="1" applyFont="1" applyFill="1" applyBorder="1" applyAlignment="1">
      <alignment horizontal="left" vertical="center" wrapText="1"/>
    </xf>
    <xf numFmtId="1" fontId="8" fillId="5" borderId="86" xfId="0" applyNumberFormat="1" applyFont="1" applyFill="1" applyBorder="1" applyAlignment="1">
      <alignment horizontal="left" wrapText="1"/>
    </xf>
    <xf numFmtId="1" fontId="8" fillId="5" borderId="87" xfId="0" applyNumberFormat="1" applyFont="1" applyFill="1" applyBorder="1" applyAlignment="1">
      <alignment horizontal="left" wrapText="1"/>
    </xf>
    <xf numFmtId="1" fontId="8" fillId="5" borderId="88" xfId="0" applyNumberFormat="1" applyFont="1" applyFill="1" applyBorder="1" applyAlignment="1">
      <alignment horizontal="left" wrapText="1"/>
    </xf>
    <xf numFmtId="0" fontId="3" fillId="0" borderId="0" xfId="0" applyFont="1" applyAlignment="1">
      <alignment horizontal="right" indent="2"/>
    </xf>
    <xf numFmtId="0" fontId="3" fillId="0" borderId="39" xfId="0" applyFont="1" applyBorder="1" applyAlignment="1">
      <alignment horizontal="right" vertical="center" wrapText="1"/>
    </xf>
    <xf numFmtId="0" fontId="6" fillId="0" borderId="12" xfId="0" applyFont="1" applyBorder="1" applyAlignment="1" applyProtection="1">
      <alignment horizontal="center" vertical="center" wrapText="1"/>
      <protection locked="0"/>
    </xf>
    <xf numFmtId="0" fontId="3" fillId="0" borderId="12" xfId="0" applyFont="1" applyBorder="1" applyAlignment="1">
      <alignment horizontal="right" vertical="center" wrapText="1"/>
    </xf>
    <xf numFmtId="0" fontId="6" fillId="0" borderId="16" xfId="0" applyFont="1" applyBorder="1" applyAlignment="1" applyProtection="1">
      <alignment horizontal="center" vertical="center" wrapText="1"/>
      <protection locked="0"/>
    </xf>
    <xf numFmtId="0" fontId="0" fillId="5" borderId="0" xfId="0" applyFill="1" applyAlignment="1">
      <alignment horizontal="center" vertical="center"/>
    </xf>
    <xf numFmtId="0" fontId="0" fillId="0" borderId="9"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42" fontId="29" fillId="0" borderId="80" xfId="1" applyNumberFormat="1" applyFont="1" applyFill="1" applyBorder="1" applyProtection="1">
      <protection locked="0"/>
    </xf>
    <xf numFmtId="0" fontId="0" fillId="10" borderId="0" xfId="0" applyFill="1"/>
    <xf numFmtId="0" fontId="0" fillId="10" borderId="0" xfId="0" applyFill="1" applyAlignment="1">
      <alignment wrapText="1"/>
    </xf>
    <xf numFmtId="0" fontId="5" fillId="10" borderId="0" xfId="0" applyFont="1" applyFill="1" applyAlignment="1">
      <alignment wrapText="1"/>
    </xf>
    <xf numFmtId="0" fontId="8" fillId="10" borderId="0" xfId="0" applyFont="1" applyFill="1"/>
    <xf numFmtId="0" fontId="0" fillId="10" borderId="0" xfId="0" applyFill="1" applyAlignment="1">
      <alignment horizontal="center" vertical="center" wrapText="1"/>
    </xf>
    <xf numFmtId="0" fontId="54" fillId="10" borderId="0" xfId="0" applyFont="1" applyFill="1" applyAlignment="1">
      <alignment horizontal="center" vertical="center" wrapText="1"/>
    </xf>
    <xf numFmtId="0" fontId="8" fillId="10" borderId="0" xfId="0" applyFont="1" applyFill="1" applyAlignment="1">
      <alignment horizontal="center" vertical="center"/>
    </xf>
    <xf numFmtId="0" fontId="3" fillId="10" borderId="0" xfId="0" applyFont="1" applyFill="1" applyAlignment="1">
      <alignment wrapText="1"/>
    </xf>
    <xf numFmtId="0" fontId="0" fillId="10" borderId="0" xfId="0" applyFill="1" applyAlignment="1">
      <alignment vertical="center"/>
    </xf>
    <xf numFmtId="0" fontId="7" fillId="10" borderId="0" xfId="0" applyFont="1" applyFill="1"/>
    <xf numFmtId="0" fontId="12" fillId="10" borderId="0" xfId="0" applyFont="1" applyFill="1"/>
    <xf numFmtId="164" fontId="0" fillId="10" borderId="0" xfId="0" applyNumberFormat="1" applyFill="1"/>
    <xf numFmtId="0" fontId="0" fillId="10" borderId="0" xfId="0" applyFill="1" applyAlignment="1">
      <alignment horizontal="right"/>
    </xf>
    <xf numFmtId="0" fontId="49" fillId="10" borderId="49" xfId="0" applyFont="1" applyFill="1" applyBorder="1" applyAlignment="1">
      <alignment horizontal="right" vertical="center"/>
    </xf>
    <xf numFmtId="164" fontId="3" fillId="10" borderId="75" xfId="0" applyNumberFormat="1" applyFont="1" applyFill="1" applyBorder="1" applyAlignment="1">
      <alignment vertical="center"/>
    </xf>
    <xf numFmtId="1" fontId="4" fillId="10" borderId="0" xfId="0" applyNumberFormat="1" applyFont="1" applyFill="1" applyAlignment="1">
      <alignment horizontal="left"/>
    </xf>
    <xf numFmtId="164" fontId="22" fillId="10" borderId="0" xfId="0" applyNumberFormat="1" applyFont="1" applyFill="1"/>
    <xf numFmtId="0" fontId="3" fillId="10" borderId="0" xfId="0" applyFont="1" applyFill="1"/>
    <xf numFmtId="164" fontId="22" fillId="10" borderId="0" xfId="0" applyNumberFormat="1" applyFont="1" applyFill="1" applyAlignment="1">
      <alignment vertical="center"/>
    </xf>
    <xf numFmtId="0" fontId="3" fillId="10" borderId="0" xfId="0" applyFont="1" applyFill="1" applyAlignment="1">
      <alignment vertical="center"/>
    </xf>
    <xf numFmtId="0" fontId="45" fillId="10" borderId="0" xfId="0" applyFont="1" applyFill="1" applyAlignment="1">
      <alignment wrapText="1"/>
    </xf>
    <xf numFmtId="0" fontId="45" fillId="10" borderId="0" xfId="0" applyFont="1" applyFill="1"/>
    <xf numFmtId="0" fontId="8" fillId="10" borderId="0" xfId="0" applyFont="1" applyFill="1" applyAlignment="1">
      <alignment vertical="center" wrapText="1"/>
    </xf>
    <xf numFmtId="164" fontId="11" fillId="10" borderId="0" xfId="1" applyNumberFormat="1" applyFont="1" applyFill="1" applyBorder="1" applyAlignment="1">
      <alignment horizontal="right"/>
    </xf>
    <xf numFmtId="164" fontId="8" fillId="10" borderId="0" xfId="1" applyNumberFormat="1" applyFont="1" applyFill="1" applyBorder="1" applyAlignment="1">
      <alignment horizontal="right"/>
    </xf>
    <xf numFmtId="164" fontId="0" fillId="10" borderId="0" xfId="1" applyNumberFormat="1" applyFont="1" applyFill="1" applyBorder="1" applyAlignment="1">
      <alignment horizontal="right"/>
    </xf>
    <xf numFmtId="0" fontId="11" fillId="10" borderId="0" xfId="0" applyFont="1" applyFill="1" applyAlignment="1">
      <alignment horizontal="right"/>
    </xf>
    <xf numFmtId="0" fontId="2" fillId="10" borderId="0" xfId="0" applyFont="1" applyFill="1" applyAlignment="1">
      <alignment horizontal="center" wrapText="1"/>
    </xf>
    <xf numFmtId="0" fontId="0" fillId="10" borderId="0" xfId="0" applyFill="1" applyAlignment="1">
      <alignment horizontal="center" vertical="center"/>
    </xf>
    <xf numFmtId="0" fontId="4" fillId="10" borderId="0" xfId="0" applyFont="1" applyFill="1" applyAlignment="1">
      <alignment wrapText="1"/>
    </xf>
    <xf numFmtId="0" fontId="0" fillId="10" borderId="0" xfId="0" applyFill="1" applyAlignment="1">
      <alignment vertical="center" wrapText="1"/>
    </xf>
    <xf numFmtId="0" fontId="6" fillId="10" borderId="0" xfId="0" applyFont="1" applyFill="1"/>
    <xf numFmtId="0" fontId="19" fillId="10" borderId="0" xfId="0" applyFont="1" applyFill="1" applyAlignment="1">
      <alignment horizontal="left" vertical="center"/>
    </xf>
    <xf numFmtId="0" fontId="12" fillId="10" borderId="0" xfId="0" applyFont="1" applyFill="1" applyAlignment="1">
      <alignment horizontal="center"/>
    </xf>
    <xf numFmtId="0" fontId="2" fillId="10" borderId="0" xfId="0" applyFont="1" applyFill="1"/>
    <xf numFmtId="0" fontId="7" fillId="10" borderId="0" xfId="0" applyFont="1" applyFill="1" applyAlignment="1">
      <alignment vertical="center" wrapText="1"/>
    </xf>
    <xf numFmtId="0" fontId="0" fillId="0" borderId="0" xfId="0" applyAlignment="1">
      <alignment horizontal="center" vertical="center" wrapText="1"/>
    </xf>
    <xf numFmtId="1" fontId="0" fillId="10" borderId="0" xfId="0" applyNumberFormat="1" applyFill="1" applyAlignment="1">
      <alignment horizontal="center" vertical="center"/>
    </xf>
    <xf numFmtId="0" fontId="2" fillId="10" borderId="0" xfId="0" applyFont="1" applyFill="1" applyAlignment="1">
      <alignment wrapText="1"/>
    </xf>
    <xf numFmtId="0" fontId="0" fillId="10" borderId="1" xfId="0" applyFill="1" applyBorder="1"/>
    <xf numFmtId="1" fontId="0" fillId="10" borderId="1" xfId="0" applyNumberFormat="1" applyFill="1" applyBorder="1" applyAlignment="1">
      <alignment horizontal="center" vertical="center"/>
    </xf>
    <xf numFmtId="0" fontId="0" fillId="11" borderId="0" xfId="0" applyFill="1"/>
    <xf numFmtId="1" fontId="0" fillId="11" borderId="0" xfId="0" applyNumberFormat="1" applyFill="1"/>
    <xf numFmtId="0" fontId="12" fillId="11" borderId="0" xfId="0" applyFont="1" applyFill="1"/>
    <xf numFmtId="0" fontId="0" fillId="11" borderId="1" xfId="0" applyFill="1" applyBorder="1"/>
    <xf numFmtId="0" fontId="0" fillId="10" borderId="0" xfId="0" applyFill="1" applyAlignment="1">
      <alignment horizontal="left"/>
    </xf>
    <xf numFmtId="0" fontId="0" fillId="10" borderId="1" xfId="0" applyFill="1" applyBorder="1" applyAlignment="1">
      <alignment horizontal="left"/>
    </xf>
    <xf numFmtId="1" fontId="0" fillId="11" borderId="1" xfId="0" applyNumberFormat="1" applyFill="1" applyBorder="1"/>
    <xf numFmtId="0" fontId="12" fillId="11" borderId="0" xfId="0" applyFont="1" applyFill="1" applyAlignment="1">
      <alignment horizontal="center" vertical="center" wrapText="1"/>
    </xf>
    <xf numFmtId="0" fontId="3" fillId="4" borderId="0" xfId="0" applyFont="1" applyFill="1"/>
    <xf numFmtId="0" fontId="0" fillId="4" borderId="0" xfId="0" applyFill="1"/>
    <xf numFmtId="0" fontId="12" fillId="10" borderId="0" xfId="0" applyFont="1" applyFill="1" applyAlignment="1">
      <alignment horizontal="center" wrapText="1"/>
    </xf>
    <xf numFmtId="0" fontId="0" fillId="11" borderId="0" xfId="0" applyFill="1" applyAlignment="1">
      <alignment horizontal="center" vertical="center"/>
    </xf>
    <xf numFmtId="0" fontId="0" fillId="11" borderId="0" xfId="0" applyFill="1" applyAlignment="1">
      <alignment horizontal="center"/>
    </xf>
    <xf numFmtId="0" fontId="0" fillId="11" borderId="1" xfId="0" applyFill="1" applyBorder="1" applyAlignment="1">
      <alignment horizontal="center" vertical="center"/>
    </xf>
    <xf numFmtId="0" fontId="0" fillId="11" borderId="1" xfId="0" applyFill="1" applyBorder="1" applyAlignment="1">
      <alignment horizontal="center"/>
    </xf>
    <xf numFmtId="44" fontId="0" fillId="6" borderId="2" xfId="1" applyFont="1" applyFill="1" applyBorder="1" applyAlignment="1">
      <alignment horizontal="center"/>
    </xf>
    <xf numFmtId="0" fontId="12" fillId="10" borderId="0" xfId="0" applyFont="1" applyFill="1" applyAlignment="1">
      <alignment horizontal="center" vertical="center" wrapText="1"/>
    </xf>
    <xf numFmtId="0" fontId="0" fillId="3" borderId="0" xfId="0" applyFill="1" applyAlignment="1">
      <alignment horizontal="center" vertical="center" wrapText="1"/>
    </xf>
    <xf numFmtId="164" fontId="0" fillId="10" borderId="0" xfId="1" applyNumberFormat="1" applyFont="1" applyFill="1" applyAlignment="1">
      <alignment horizontal="center" vertical="center" wrapText="1"/>
    </xf>
    <xf numFmtId="0" fontId="0" fillId="10" borderId="1" xfId="0" applyFill="1" applyBorder="1" applyAlignment="1">
      <alignment horizontal="center" vertical="center" wrapText="1"/>
    </xf>
    <xf numFmtId="0" fontId="12" fillId="3" borderId="0" xfId="0" applyFont="1" applyFill="1"/>
    <xf numFmtId="1" fontId="0" fillId="3" borderId="0" xfId="0" applyNumberFormat="1" applyFill="1"/>
    <xf numFmtId="0" fontId="0" fillId="3" borderId="0" xfId="0" applyFill="1" applyAlignment="1">
      <alignment horizontal="center" vertical="center"/>
    </xf>
    <xf numFmtId="1" fontId="0" fillId="3" borderId="1" xfId="0" applyNumberFormat="1" applyFill="1" applyBorder="1"/>
    <xf numFmtId="0" fontId="0" fillId="3" borderId="1" xfId="0" applyFill="1" applyBorder="1" applyAlignment="1">
      <alignment horizontal="center" vertical="center"/>
    </xf>
    <xf numFmtId="0" fontId="0" fillId="3" borderId="1" xfId="0" applyFill="1" applyBorder="1"/>
    <xf numFmtId="0" fontId="57" fillId="3" borderId="0" xfId="0" applyFont="1" applyFill="1" applyAlignment="1">
      <alignment horizontal="center" wrapText="1"/>
    </xf>
    <xf numFmtId="164" fontId="21" fillId="5" borderId="76" xfId="1" applyNumberFormat="1" applyFont="1" applyFill="1" applyBorder="1" applyAlignment="1">
      <alignment horizontal="center"/>
    </xf>
    <xf numFmtId="164" fontId="21" fillId="5" borderId="0" xfId="1" applyNumberFormat="1" applyFont="1" applyFill="1" applyBorder="1" applyAlignment="1">
      <alignment horizontal="center"/>
    </xf>
    <xf numFmtId="164" fontId="21" fillId="5" borderId="5" xfId="1" applyNumberFormat="1" applyFont="1" applyFill="1" applyBorder="1" applyAlignment="1"/>
    <xf numFmtId="0" fontId="3" fillId="5" borderId="11" xfId="1" applyNumberFormat="1" applyFont="1" applyFill="1" applyBorder="1"/>
    <xf numFmtId="0" fontId="2" fillId="10" borderId="0" xfId="0" applyFont="1" applyFill="1" applyAlignment="1">
      <alignment horizontal="right"/>
    </xf>
    <xf numFmtId="0" fontId="2" fillId="10" borderId="0" xfId="0" applyFont="1" applyFill="1" applyAlignment="1">
      <alignment horizontal="center"/>
    </xf>
    <xf numFmtId="0" fontId="0" fillId="10" borderId="0" xfId="0" applyFill="1" applyAlignment="1">
      <alignment horizontal="center"/>
    </xf>
    <xf numFmtId="164" fontId="0" fillId="10" borderId="0" xfId="1" applyNumberFormat="1" applyFont="1" applyFill="1" applyAlignment="1">
      <alignment horizontal="center"/>
    </xf>
    <xf numFmtId="0" fontId="0" fillId="10" borderId="1" xfId="0" applyFill="1" applyBorder="1" applyAlignment="1">
      <alignment horizontal="center"/>
    </xf>
    <xf numFmtId="164" fontId="0" fillId="10" borderId="1" xfId="1" applyNumberFormat="1" applyFont="1" applyFill="1" applyBorder="1" applyAlignment="1">
      <alignment horizontal="center"/>
    </xf>
    <xf numFmtId="164" fontId="0" fillId="10" borderId="1" xfId="1" applyNumberFormat="1" applyFont="1" applyFill="1" applyBorder="1" applyAlignment="1">
      <alignment horizontal="center" vertical="center" wrapText="1"/>
    </xf>
    <xf numFmtId="0" fontId="58" fillId="10" borderId="0" xfId="0" applyFont="1" applyFill="1"/>
    <xf numFmtId="0" fontId="59" fillId="10" borderId="0" xfId="0" applyFont="1" applyFill="1"/>
    <xf numFmtId="0" fontId="58" fillId="0" borderId="0" xfId="0" applyFont="1"/>
    <xf numFmtId="0" fontId="59" fillId="0" borderId="0" xfId="0" applyFont="1"/>
    <xf numFmtId="0" fontId="3" fillId="10" borderId="0" xfId="0" applyFont="1" applyFill="1" applyAlignment="1">
      <alignment horizontal="center"/>
    </xf>
    <xf numFmtId="167" fontId="3" fillId="10" borderId="0" xfId="3" applyNumberFormat="1" applyFont="1" applyFill="1" applyAlignment="1">
      <alignment horizontal="center"/>
    </xf>
    <xf numFmtId="0" fontId="4" fillId="6" borderId="0" xfId="0" applyFont="1" applyFill="1" applyAlignment="1">
      <alignment horizontal="left" vertical="center" wrapText="1"/>
    </xf>
    <xf numFmtId="0" fontId="0" fillId="0" borderId="0" xfId="0" applyAlignment="1">
      <alignment horizontal="left" vertical="center" wrapText="1"/>
    </xf>
    <xf numFmtId="0" fontId="8" fillId="4" borderId="0" xfId="0" applyFont="1" applyFill="1" applyAlignment="1">
      <alignment horizontal="left" vertical="center" wrapText="1"/>
    </xf>
    <xf numFmtId="44" fontId="29" fillId="0" borderId="80" xfId="1" applyFont="1" applyFill="1" applyBorder="1" applyAlignment="1" applyProtection="1">
      <alignment horizontal="left" wrapText="1"/>
      <protection locked="0"/>
    </xf>
    <xf numFmtId="0" fontId="29" fillId="0" borderId="0" xfId="0" applyFont="1" applyAlignment="1">
      <alignment horizontal="center" wrapText="1"/>
    </xf>
    <xf numFmtId="0" fontId="8" fillId="0" borderId="0" xfId="0" applyFont="1" applyAlignment="1">
      <alignment horizontal="left" wrapText="1"/>
    </xf>
    <xf numFmtId="0" fontId="8" fillId="0" borderId="0" xfId="0" applyFont="1" applyAlignment="1">
      <alignment horizontal="center" vertical="center" wrapText="1"/>
    </xf>
    <xf numFmtId="0" fontId="0" fillId="0" borderId="0" xfId="0" applyAlignment="1">
      <alignment horizontal="center" vertical="center"/>
    </xf>
    <xf numFmtId="164" fontId="7" fillId="0" borderId="0" xfId="1" applyNumberFormat="1" applyFont="1" applyBorder="1" applyAlignment="1">
      <alignment horizontal="center" vertical="center" wrapText="1"/>
    </xf>
    <xf numFmtId="0" fontId="29" fillId="0" borderId="85" xfId="0" applyFont="1" applyBorder="1" applyAlignment="1" applyProtection="1">
      <alignment horizontal="center"/>
      <protection locked="0"/>
    </xf>
    <xf numFmtId="0" fontId="3" fillId="0" borderId="0" xfId="0" applyFont="1" applyAlignment="1">
      <alignment horizontal="center" wrapText="1"/>
    </xf>
    <xf numFmtId="0" fontId="0" fillId="0" borderId="0" xfId="0" applyAlignment="1">
      <alignment wrapText="1"/>
    </xf>
    <xf numFmtId="0" fontId="0" fillId="8" borderId="46" xfId="0" applyFill="1" applyBorder="1" applyAlignment="1">
      <alignment horizontal="center" wrapText="1"/>
    </xf>
    <xf numFmtId="0" fontId="0" fillId="8" borderId="62" xfId="0" applyFill="1" applyBorder="1" applyAlignment="1">
      <alignment horizontal="center" wrapText="1"/>
    </xf>
    <xf numFmtId="0" fontId="0" fillId="8" borderId="63" xfId="0" applyFill="1" applyBorder="1" applyAlignment="1">
      <alignment horizontal="center" wrapText="1"/>
    </xf>
    <xf numFmtId="0" fontId="0" fillId="0" borderId="18"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9"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3" fillId="3" borderId="0" xfId="0" applyFont="1" applyFill="1" applyAlignment="1">
      <alignment horizontal="left" vertical="center"/>
    </xf>
    <xf numFmtId="0" fontId="7" fillId="0" borderId="73" xfId="0" applyFont="1" applyBorder="1" applyAlignment="1">
      <alignment horizontal="center" wrapText="1"/>
    </xf>
    <xf numFmtId="0" fontId="8" fillId="0" borderId="0" xfId="0" applyFont="1" applyAlignment="1">
      <alignment horizontal="left" vertical="center"/>
    </xf>
    <xf numFmtId="44" fontId="29" fillId="0" borderId="79" xfId="1" applyFont="1" applyFill="1" applyBorder="1" applyAlignment="1" applyProtection="1">
      <alignment horizontal="left" wrapText="1"/>
      <protection locked="0"/>
    </xf>
    <xf numFmtId="0" fontId="0" fillId="5" borderId="0" xfId="0" applyFill="1" applyAlignment="1">
      <alignment horizontal="left" wrapText="1"/>
    </xf>
    <xf numFmtId="0" fontId="3" fillId="3" borderId="0" xfId="0" applyFont="1" applyFill="1" applyAlignment="1">
      <alignment horizontal="center" vertical="center"/>
    </xf>
    <xf numFmtId="0" fontId="33" fillId="5" borderId="1" xfId="0" applyFont="1" applyFill="1" applyBorder="1" applyAlignment="1">
      <alignment horizontal="left" vertical="center" wrapText="1"/>
    </xf>
    <xf numFmtId="0" fontId="0" fillId="0" borderId="0" xfId="0" applyAlignment="1">
      <alignment horizontal="center" vertical="center" wrapText="1"/>
    </xf>
    <xf numFmtId="0" fontId="26" fillId="0" borderId="1" xfId="0" applyFont="1" applyBorder="1" applyAlignment="1" applyProtection="1">
      <alignment horizontal="left"/>
      <protection locked="0"/>
    </xf>
    <xf numFmtId="0" fontId="11" fillId="0" borderId="0" xfId="0" applyFont="1" applyAlignment="1">
      <alignment horizontal="center" vertical="center" wrapText="1"/>
    </xf>
    <xf numFmtId="0" fontId="0" fillId="0" borderId="0" xfId="0" applyAlignment="1">
      <alignment horizontal="left" wrapText="1"/>
    </xf>
    <xf numFmtId="0" fontId="11" fillId="0" borderId="18" xfId="0" applyFont="1" applyBorder="1" applyAlignment="1" applyProtection="1">
      <alignment horizontal="left" vertical="center" wrapText="1"/>
      <protection locked="0"/>
    </xf>
    <xf numFmtId="0" fontId="6" fillId="0" borderId="2" xfId="0" applyFont="1" applyBorder="1" applyAlignment="1" applyProtection="1">
      <alignment horizontal="center"/>
      <protection locked="0"/>
    </xf>
    <xf numFmtId="0" fontId="6" fillId="0" borderId="80" xfId="0" applyFont="1" applyBorder="1" applyAlignment="1" applyProtection="1">
      <alignment horizontal="left" wrapText="1"/>
      <protection locked="0"/>
    </xf>
    <xf numFmtId="1" fontId="6" fillId="0" borderId="85" xfId="0" applyNumberFormat="1" applyFont="1" applyBorder="1" applyAlignment="1" applyProtection="1">
      <alignment horizontal="left"/>
      <protection locked="0"/>
    </xf>
    <xf numFmtId="1" fontId="6" fillId="0" borderId="80" xfId="0" applyNumberFormat="1" applyFont="1" applyBorder="1" applyAlignment="1" applyProtection="1">
      <alignment horizontal="left"/>
      <protection locked="0"/>
    </xf>
    <xf numFmtId="0" fontId="7" fillId="0" borderId="0" xfId="0" applyFont="1" applyAlignment="1">
      <alignment horizontal="center" vertical="center" wrapText="1"/>
    </xf>
    <xf numFmtId="0" fontId="8" fillId="0" borderId="0" xfId="0" applyFont="1" applyAlignment="1">
      <alignment horizontal="center" wrapText="1"/>
    </xf>
    <xf numFmtId="0" fontId="3" fillId="3" borderId="0" xfId="0" applyFont="1" applyFill="1" applyAlignment="1">
      <alignment horizontal="center"/>
    </xf>
    <xf numFmtId="0" fontId="0" fillId="6" borderId="46" xfId="0" applyFill="1" applyBorder="1" applyAlignment="1">
      <alignment horizontal="center" wrapText="1"/>
    </xf>
    <xf numFmtId="0" fontId="0" fillId="6" borderId="62" xfId="0" applyFill="1" applyBorder="1" applyAlignment="1">
      <alignment horizontal="center" wrapText="1"/>
    </xf>
    <xf numFmtId="0" fontId="0" fillId="6" borderId="63" xfId="0" applyFill="1" applyBorder="1" applyAlignment="1">
      <alignment horizontal="center" wrapText="1"/>
    </xf>
    <xf numFmtId="0" fontId="3" fillId="6" borderId="46" xfId="0" applyFont="1" applyFill="1" applyBorder="1" applyAlignment="1">
      <alignment horizontal="left" wrapText="1"/>
    </xf>
    <xf numFmtId="0" fontId="3" fillId="6" borderId="62" xfId="0" applyFont="1" applyFill="1" applyBorder="1" applyAlignment="1">
      <alignment horizontal="left" wrapText="1"/>
    </xf>
    <xf numFmtId="0" fontId="3" fillId="6" borderId="63" xfId="0" applyFont="1" applyFill="1" applyBorder="1" applyAlignment="1">
      <alignment horizontal="left" wrapText="1"/>
    </xf>
    <xf numFmtId="0" fontId="0" fillId="0" borderId="0" xfId="0" applyAlignment="1">
      <alignment horizontal="left" vertical="center"/>
    </xf>
    <xf numFmtId="0" fontId="6" fillId="6" borderId="2" xfId="0" applyFont="1" applyFill="1" applyBorder="1" applyAlignment="1">
      <alignment horizontal="center"/>
    </xf>
    <xf numFmtId="0" fontId="35" fillId="0" borderId="79" xfId="0" applyFont="1" applyBorder="1" applyAlignment="1" applyProtection="1">
      <alignment horizontal="center"/>
      <protection locked="0"/>
    </xf>
    <xf numFmtId="0" fontId="35" fillId="0" borderId="80" xfId="0" applyFont="1" applyBorder="1" applyAlignment="1" applyProtection="1">
      <alignment horizontal="center"/>
      <protection locked="0"/>
    </xf>
    <xf numFmtId="0" fontId="35" fillId="0" borderId="91" xfId="0" applyFont="1" applyBorder="1" applyAlignment="1" applyProtection="1">
      <alignment horizontal="center"/>
      <protection locked="0"/>
    </xf>
    <xf numFmtId="0" fontId="28" fillId="0" borderId="6" xfId="0" applyFont="1" applyBorder="1" applyAlignment="1">
      <alignment horizontal="center" vertical="center" wrapText="1"/>
    </xf>
    <xf numFmtId="0" fontId="28" fillId="0" borderId="72"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73"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74" xfId="0" applyFont="1" applyBorder="1" applyAlignment="1">
      <alignment horizontal="center" vertical="center" wrapText="1"/>
    </xf>
    <xf numFmtId="0" fontId="7" fillId="0" borderId="4" xfId="0" applyFont="1" applyBorder="1" applyAlignment="1">
      <alignment horizontal="center"/>
    </xf>
    <xf numFmtId="44" fontId="29" fillId="0" borderId="91" xfId="1" applyFont="1" applyFill="1" applyBorder="1" applyAlignment="1" applyProtection="1">
      <alignment horizontal="left" wrapText="1"/>
      <protection locked="0"/>
    </xf>
    <xf numFmtId="0" fontId="17" fillId="0" borderId="37" xfId="0" applyFont="1" applyBorder="1" applyAlignment="1" applyProtection="1">
      <alignment horizontal="left" vertical="center" wrapText="1"/>
      <protection locked="0"/>
    </xf>
    <xf numFmtId="0" fontId="17" fillId="0" borderId="38" xfId="0" applyFont="1" applyBorder="1" applyAlignment="1" applyProtection="1">
      <alignment horizontal="left" vertical="center" wrapText="1"/>
      <protection locked="0"/>
    </xf>
    <xf numFmtId="0" fontId="16" fillId="3" borderId="39" xfId="0" applyFont="1" applyFill="1" applyBorder="1" applyAlignment="1">
      <alignment horizontal="center" vertical="center"/>
    </xf>
    <xf numFmtId="0" fontId="16" fillId="3" borderId="3" xfId="0" applyFont="1" applyFill="1" applyBorder="1" applyAlignment="1">
      <alignment horizontal="center" vertical="center"/>
    </xf>
    <xf numFmtId="0" fontId="17" fillId="0" borderId="36" xfId="0" applyFont="1" applyBorder="1" applyAlignment="1" applyProtection="1">
      <alignment horizontal="left" vertical="center" wrapText="1"/>
      <protection locked="0"/>
    </xf>
    <xf numFmtId="0" fontId="16" fillId="3" borderId="39" xfId="0" applyFont="1" applyFill="1" applyBorder="1" applyAlignment="1">
      <alignment horizontal="center" vertical="center" wrapText="1"/>
    </xf>
    <xf numFmtId="0" fontId="16" fillId="3" borderId="16" xfId="0" applyFont="1" applyFill="1" applyBorder="1" applyAlignment="1">
      <alignment horizontal="center" vertical="center" wrapText="1"/>
    </xf>
    <xf numFmtId="0" fontId="16" fillId="3" borderId="10" xfId="0" applyFont="1" applyFill="1" applyBorder="1" applyAlignment="1">
      <alignment horizontal="center" vertical="center"/>
    </xf>
    <xf numFmtId="0" fontId="16" fillId="3" borderId="58" xfId="0" applyFont="1" applyFill="1" applyBorder="1" applyAlignment="1">
      <alignment horizontal="center" vertical="center"/>
    </xf>
    <xf numFmtId="0" fontId="30" fillId="3" borderId="13" xfId="0" applyFont="1" applyFill="1" applyBorder="1" applyAlignment="1">
      <alignment horizontal="center" vertical="center" wrapText="1"/>
    </xf>
    <xf numFmtId="0" fontId="30" fillId="3" borderId="14" xfId="0" applyFont="1" applyFill="1" applyBorder="1" applyAlignment="1">
      <alignment horizontal="center" vertical="center" wrapText="1"/>
    </xf>
    <xf numFmtId="0" fontId="16" fillId="3" borderId="1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2" xfId="0" applyFont="1" applyFill="1" applyBorder="1" applyAlignment="1">
      <alignment horizontal="center" vertical="center" wrapText="1"/>
    </xf>
    <xf numFmtId="0" fontId="16" fillId="3" borderId="11" xfId="0" applyFont="1" applyFill="1" applyBorder="1" applyAlignment="1">
      <alignment horizontal="center" vertical="center"/>
    </xf>
    <xf numFmtId="0" fontId="30" fillId="3" borderId="46"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16" fillId="3" borderId="13" xfId="0" applyFont="1" applyFill="1" applyBorder="1" applyAlignment="1">
      <alignment horizontal="center" vertical="center" wrapText="1"/>
    </xf>
    <xf numFmtId="0" fontId="16" fillId="3" borderId="14" xfId="0" applyFont="1" applyFill="1" applyBorder="1" applyAlignment="1">
      <alignment horizontal="center" vertical="center" wrapText="1"/>
    </xf>
    <xf numFmtId="0" fontId="0" fillId="6" borderId="1" xfId="0" applyFill="1" applyBorder="1" applyAlignment="1">
      <alignment horizontal="left"/>
    </xf>
    <xf numFmtId="0" fontId="32" fillId="6" borderId="1" xfId="0" applyFont="1" applyFill="1" applyBorder="1" applyAlignment="1">
      <alignment horizontal="left" wrapText="1"/>
    </xf>
    <xf numFmtId="0" fontId="0" fillId="6" borderId="46" xfId="0" applyFill="1" applyBorder="1" applyAlignment="1">
      <alignment horizontal="left" wrapText="1"/>
    </xf>
    <xf numFmtId="0" fontId="0" fillId="6" borderId="62" xfId="0" applyFill="1" applyBorder="1" applyAlignment="1">
      <alignment horizontal="left" wrapText="1"/>
    </xf>
    <xf numFmtId="0" fontId="0" fillId="6" borderId="63" xfId="0" applyFill="1" applyBorder="1" applyAlignment="1">
      <alignment horizontal="left" wrapText="1"/>
    </xf>
    <xf numFmtId="0" fontId="0" fillId="0" borderId="64"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3" fillId="3" borderId="10" xfId="0" applyFont="1" applyFill="1" applyBorder="1" applyAlignment="1">
      <alignment horizontal="center" wrapText="1"/>
    </xf>
    <xf numFmtId="0" fontId="3" fillId="3" borderId="58" xfId="0" applyFont="1" applyFill="1" applyBorder="1" applyAlignment="1">
      <alignment horizontal="center" wrapText="1"/>
    </xf>
    <xf numFmtId="0" fontId="28" fillId="0" borderId="0" xfId="0" applyFont="1" applyAlignment="1">
      <alignment horizontal="center" vertical="center" wrapText="1"/>
    </xf>
    <xf numFmtId="0" fontId="8" fillId="10" borderId="0" xfId="0" applyFont="1" applyFill="1" applyAlignment="1">
      <alignment horizontal="center" vertical="center" wrapText="1"/>
    </xf>
    <xf numFmtId="0" fontId="26" fillId="0" borderId="1" xfId="0" applyFont="1" applyBorder="1" applyAlignment="1" applyProtection="1">
      <alignment horizontal="left" wrapText="1"/>
      <protection locked="0"/>
    </xf>
    <xf numFmtId="0" fontId="0" fillId="0" borderId="2" xfId="0" applyBorder="1" applyAlignment="1" applyProtection="1">
      <alignment horizontal="center"/>
      <protection locked="0"/>
    </xf>
    <xf numFmtId="0" fontId="0" fillId="10" borderId="0" xfId="0" applyFill="1" applyAlignment="1">
      <alignment horizontal="center" vertical="center" wrapText="1"/>
    </xf>
    <xf numFmtId="0" fontId="26" fillId="0" borderId="1" xfId="0" applyFont="1" applyBorder="1" applyAlignment="1" applyProtection="1">
      <alignment horizontal="center" vertical="center" wrapText="1"/>
      <protection locked="0"/>
    </xf>
    <xf numFmtId="1" fontId="22" fillId="0" borderId="80" xfId="0" applyNumberFormat="1" applyFont="1" applyBorder="1" applyAlignment="1" applyProtection="1">
      <alignment horizontal="left" wrapText="1"/>
      <protection locked="0"/>
    </xf>
    <xf numFmtId="0" fontId="29" fillId="0" borderId="80" xfId="0" applyFont="1" applyBorder="1" applyAlignment="1" applyProtection="1">
      <alignment horizontal="left" wrapText="1"/>
      <protection locked="0"/>
    </xf>
    <xf numFmtId="0" fontId="39" fillId="10" borderId="0" xfId="0" applyFont="1" applyFill="1" applyAlignment="1">
      <alignment horizontal="center" vertical="center" wrapText="1"/>
    </xf>
    <xf numFmtId="0" fontId="7" fillId="0" borderId="0" xfId="0" applyFont="1" applyAlignment="1">
      <alignment horizontal="center"/>
    </xf>
    <xf numFmtId="0" fontId="11" fillId="10" borderId="0" xfId="0" applyFont="1" applyFill="1" applyAlignment="1">
      <alignment horizontal="center" vertical="center" wrapText="1"/>
    </xf>
    <xf numFmtId="164" fontId="7" fillId="10" borderId="0" xfId="1" applyNumberFormat="1" applyFont="1" applyFill="1" applyBorder="1" applyAlignment="1">
      <alignment horizontal="center" vertical="center" wrapText="1"/>
    </xf>
    <xf numFmtId="0" fontId="47" fillId="10" borderId="0" xfId="0" applyFont="1" applyFill="1" applyAlignment="1">
      <alignment horizontal="center" vertical="center" wrapText="1"/>
    </xf>
    <xf numFmtId="0" fontId="29" fillId="0" borderId="85" xfId="0" applyFont="1" applyBorder="1" applyAlignment="1" applyProtection="1">
      <alignment horizontal="left" wrapText="1"/>
      <protection locked="0"/>
    </xf>
    <xf numFmtId="0" fontId="29" fillId="10" borderId="0" xfId="0" applyFont="1" applyFill="1" applyAlignment="1">
      <alignment horizontal="center" wrapText="1"/>
    </xf>
    <xf numFmtId="0" fontId="0" fillId="10" borderId="0" xfId="0" applyFill="1" applyAlignment="1">
      <alignment horizontal="center" vertical="center"/>
    </xf>
    <xf numFmtId="0" fontId="0" fillId="10" borderId="0" xfId="0" applyFill="1" applyAlignment="1">
      <alignment horizontal="left" wrapText="1"/>
    </xf>
    <xf numFmtId="0" fontId="16" fillId="4" borderId="15" xfId="0" applyFont="1" applyFill="1" applyBorder="1" applyAlignment="1" applyProtection="1">
      <alignment horizontal="center" vertical="center" wrapText="1"/>
      <protection locked="0"/>
    </xf>
    <xf numFmtId="0" fontId="16" fillId="4" borderId="3" xfId="0" applyFont="1" applyFill="1" applyBorder="1" applyAlignment="1" applyProtection="1">
      <alignment horizontal="center" vertical="center" wrapText="1"/>
      <protection locked="0"/>
    </xf>
    <xf numFmtId="0" fontId="29" fillId="0" borderId="113" xfId="0" applyFont="1" applyBorder="1" applyAlignment="1" applyProtection="1">
      <alignment horizontal="left" vertical="center" wrapText="1"/>
      <protection locked="0"/>
    </xf>
    <xf numFmtId="0" fontId="29" fillId="0" borderId="114" xfId="0" applyFont="1" applyBorder="1" applyAlignment="1" applyProtection="1">
      <alignment horizontal="left" vertical="center" wrapText="1"/>
      <protection locked="0"/>
    </xf>
    <xf numFmtId="0" fontId="29" fillId="0" borderId="51" xfId="0" applyFont="1" applyBorder="1" applyAlignment="1" applyProtection="1">
      <alignment horizontal="left" vertical="center" wrapText="1"/>
      <protection locked="0"/>
    </xf>
    <xf numFmtId="0" fontId="29" fillId="0" borderId="80" xfId="0" applyFont="1" applyBorder="1" applyAlignment="1" applyProtection="1">
      <alignment horizontal="left" vertical="center" wrapText="1"/>
      <protection locked="0"/>
    </xf>
    <xf numFmtId="0" fontId="0" fillId="10" borderId="0" xfId="0" applyFill="1" applyAlignment="1">
      <alignment horizontal="center" wrapText="1"/>
    </xf>
    <xf numFmtId="0" fontId="43" fillId="3" borderId="13" xfId="0" applyFont="1" applyFill="1" applyBorder="1" applyAlignment="1">
      <alignment horizontal="center" vertical="center" wrapText="1"/>
    </xf>
    <xf numFmtId="0" fontId="43" fillId="3" borderId="14" xfId="0" applyFont="1" applyFill="1" applyBorder="1" applyAlignment="1">
      <alignment horizontal="center" vertical="center" wrapText="1"/>
    </xf>
    <xf numFmtId="0" fontId="43" fillId="3" borderId="119" xfId="0" applyFont="1" applyFill="1" applyBorder="1" applyAlignment="1">
      <alignment horizontal="center" vertical="center" wrapText="1"/>
    </xf>
    <xf numFmtId="0" fontId="43" fillId="3" borderId="120" xfId="0" applyFont="1" applyFill="1" applyBorder="1" applyAlignment="1">
      <alignment horizontal="center" vertical="center" wrapText="1"/>
    </xf>
    <xf numFmtId="1" fontId="53" fillId="2" borderId="8" xfId="0" applyNumberFormat="1" applyFont="1" applyFill="1" applyBorder="1" applyAlignment="1">
      <alignment horizontal="left" vertical="center" wrapText="1"/>
    </xf>
    <xf numFmtId="0" fontId="0" fillId="5" borderId="121" xfId="0" applyFill="1" applyBorder="1" applyAlignment="1">
      <alignment horizontal="left" vertical="center"/>
    </xf>
    <xf numFmtId="0" fontId="0" fillId="5" borderId="122" xfId="0" applyFill="1" applyBorder="1" applyAlignment="1">
      <alignment horizontal="left" vertical="center"/>
    </xf>
    <xf numFmtId="0" fontId="0" fillId="5" borderId="123" xfId="0" applyFill="1" applyBorder="1" applyAlignment="1">
      <alignment horizontal="left" vertical="center"/>
    </xf>
    <xf numFmtId="0" fontId="0" fillId="0" borderId="124" xfId="0" applyBorder="1" applyAlignment="1" applyProtection="1">
      <alignment horizontal="left" vertical="center"/>
      <protection locked="0"/>
    </xf>
    <xf numFmtId="0" fontId="0" fillId="0" borderId="125" xfId="0" applyBorder="1" applyAlignment="1" applyProtection="1">
      <alignment horizontal="left" vertical="center"/>
      <protection locked="0"/>
    </xf>
    <xf numFmtId="0" fontId="0" fillId="0" borderId="126" xfId="0" applyBorder="1" applyAlignment="1" applyProtection="1">
      <alignment horizontal="left" vertical="center"/>
      <protection locked="0"/>
    </xf>
    <xf numFmtId="0" fontId="29" fillId="0" borderId="117" xfId="0" applyFont="1" applyBorder="1" applyAlignment="1" applyProtection="1">
      <alignment horizontal="left" vertical="center" wrapText="1"/>
      <protection locked="0"/>
    </xf>
    <xf numFmtId="0" fontId="29" fillId="0" borderId="118" xfId="0" applyFont="1" applyBorder="1" applyAlignment="1" applyProtection="1">
      <alignment horizontal="left" vertical="center" wrapText="1"/>
      <protection locked="0"/>
    </xf>
    <xf numFmtId="0" fontId="0" fillId="10" borderId="5" xfId="0" applyFill="1" applyBorder="1" applyAlignment="1">
      <alignment horizontal="center" vertical="center" wrapText="1"/>
    </xf>
    <xf numFmtId="0" fontId="16" fillId="3" borderId="68" xfId="0" applyFont="1" applyFill="1" applyBorder="1" applyAlignment="1">
      <alignment horizontal="center" vertical="center" wrapText="1"/>
    </xf>
    <xf numFmtId="0" fontId="16" fillId="3" borderId="69" xfId="0" applyFont="1" applyFill="1" applyBorder="1" applyAlignment="1">
      <alignment horizontal="center" vertical="center" wrapText="1"/>
    </xf>
    <xf numFmtId="0" fontId="42" fillId="3" borderId="20" xfId="0" applyFont="1" applyFill="1" applyBorder="1" applyAlignment="1">
      <alignment horizontal="center" vertical="center" wrapText="1"/>
    </xf>
    <xf numFmtId="0" fontId="42" fillId="3" borderId="8" xfId="0" applyFont="1" applyFill="1" applyBorder="1" applyAlignment="1">
      <alignment horizontal="center" vertical="center" wrapText="1"/>
    </xf>
    <xf numFmtId="0" fontId="42" fillId="3" borderId="67" xfId="0" applyFont="1" applyFill="1" applyBorder="1" applyAlignment="1">
      <alignment horizontal="center" vertical="center" wrapText="1"/>
    </xf>
    <xf numFmtId="0" fontId="41" fillId="10" borderId="0" xfId="0" applyFont="1" applyFill="1" applyAlignment="1" applyProtection="1">
      <alignment horizontal="center" vertical="center" wrapText="1"/>
      <protection locked="0"/>
    </xf>
    <xf numFmtId="0" fontId="0" fillId="0" borderId="64" xfId="0" applyBorder="1" applyAlignment="1" applyProtection="1">
      <alignment horizontal="left" vertical="center"/>
      <protection locked="0"/>
    </xf>
    <xf numFmtId="0" fontId="0" fillId="0" borderId="59" xfId="0" applyBorder="1" applyAlignment="1" applyProtection="1">
      <alignment horizontal="left" vertical="center"/>
      <protection locked="0"/>
    </xf>
    <xf numFmtId="0" fontId="0" fillId="0" borderId="65" xfId="0" applyBorder="1" applyAlignment="1" applyProtection="1">
      <alignment horizontal="left" vertical="center"/>
      <protection locked="0"/>
    </xf>
    <xf numFmtId="0" fontId="22" fillId="10" borderId="0" xfId="0" applyFont="1" applyFill="1" applyAlignment="1">
      <alignment horizontal="center" vertical="center" wrapText="1"/>
    </xf>
    <xf numFmtId="0" fontId="3" fillId="3" borderId="10" xfId="0" applyFont="1" applyFill="1" applyBorder="1" applyAlignment="1">
      <alignment horizontal="center" vertical="center" wrapText="1"/>
    </xf>
    <xf numFmtId="0" fontId="3" fillId="3" borderId="58" xfId="0" applyFont="1" applyFill="1" applyBorder="1" applyAlignment="1">
      <alignment horizontal="center" vertical="center" wrapText="1"/>
    </xf>
    <xf numFmtId="0" fontId="50" fillId="10" borderId="0" xfId="0" applyFont="1" applyFill="1" applyAlignment="1">
      <alignment horizontal="center" vertical="center" wrapText="1"/>
    </xf>
    <xf numFmtId="0" fontId="51" fillId="10" borderId="0" xfId="0" applyFont="1" applyFill="1" applyAlignment="1">
      <alignment horizontal="center" vertical="center" wrapText="1"/>
    </xf>
    <xf numFmtId="0" fontId="55" fillId="4" borderId="15" xfId="0" applyFont="1" applyFill="1" applyBorder="1" applyAlignment="1" applyProtection="1">
      <alignment horizontal="center" vertical="center" wrapText="1"/>
      <protection locked="0"/>
    </xf>
    <xf numFmtId="0" fontId="55" fillId="4" borderId="3" xfId="0" applyFont="1" applyFill="1" applyBorder="1" applyAlignment="1" applyProtection="1">
      <alignment horizontal="center" vertical="center" wrapText="1"/>
      <protection locked="0"/>
    </xf>
    <xf numFmtId="0" fontId="56" fillId="10" borderId="5" xfId="0" applyFont="1" applyFill="1" applyBorder="1" applyAlignment="1">
      <alignment horizontal="center" vertical="center" wrapText="1"/>
    </xf>
    <xf numFmtId="0" fontId="29" fillId="0" borderId="124" xfId="0" applyFont="1" applyBorder="1" applyAlignment="1" applyProtection="1">
      <alignment horizontal="left" vertical="center"/>
      <protection locked="0"/>
    </xf>
    <xf numFmtId="0" fontId="29" fillId="0" borderId="125" xfId="0" applyFont="1" applyBorder="1" applyAlignment="1" applyProtection="1">
      <alignment horizontal="left" vertical="center"/>
      <protection locked="0"/>
    </xf>
    <xf numFmtId="0" fontId="29" fillId="0" borderId="126" xfId="0" applyFont="1" applyBorder="1" applyAlignment="1" applyProtection="1">
      <alignment horizontal="left" vertical="center"/>
      <protection locked="0"/>
    </xf>
    <xf numFmtId="0" fontId="44" fillId="0" borderId="2" xfId="0" applyFont="1" applyBorder="1" applyAlignment="1" applyProtection="1">
      <alignment horizontal="center"/>
      <protection locked="0"/>
    </xf>
    <xf numFmtId="0" fontId="3" fillId="0" borderId="0" xfId="0" applyFont="1" applyAlignment="1">
      <alignment horizontal="left" wrapText="1"/>
    </xf>
    <xf numFmtId="0" fontId="48" fillId="10" borderId="0" xfId="0" applyFont="1" applyFill="1" applyAlignment="1">
      <alignment horizontal="center" vertical="center" wrapText="1"/>
    </xf>
    <xf numFmtId="0" fontId="49" fillId="10" borderId="0" xfId="0" applyFont="1" applyFill="1" applyAlignment="1">
      <alignment horizontal="center" vertical="center" wrapText="1"/>
    </xf>
  </cellXfs>
  <cellStyles count="4">
    <cellStyle name="Comma" xfId="3" builtinId="3"/>
    <cellStyle name="Currency" xfId="1" builtinId="4"/>
    <cellStyle name="Normal" xfId="0" builtinId="0"/>
    <cellStyle name="Percent" xfId="2" builtinId="5"/>
  </cellStyles>
  <dxfs count="227">
    <dxf>
      <font>
        <color theme="1" tint="0.499984740745262"/>
      </font>
    </dxf>
    <dxf>
      <font>
        <color theme="0" tint="-4.9989318521683403E-2"/>
      </font>
    </dxf>
    <dxf>
      <font>
        <color theme="1" tint="0.499984740745262"/>
      </font>
    </dxf>
    <dxf>
      <font>
        <color theme="0" tint="-4.9989318521683403E-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2"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strike val="0"/>
        <color theme="2" tint="-0.499984740745262"/>
      </font>
    </dxf>
    <dxf>
      <font>
        <b val="0"/>
        <i/>
        <strike val="0"/>
        <color theme="2" tint="-0.499984740745262"/>
      </font>
    </dxf>
    <dxf>
      <font>
        <b val="0"/>
        <i/>
        <strike val="0"/>
        <color theme="2" tint="-0.499984740745262"/>
      </font>
    </dxf>
    <dxf>
      <font>
        <color theme="0" tint="-4.9989318521683403E-2"/>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1" tint="0.499984740745262"/>
      </font>
    </dxf>
    <dxf>
      <font>
        <b val="0"/>
        <i/>
        <strike val="0"/>
        <color theme="1" tint="0.499984740745262"/>
      </font>
    </dxf>
    <dxf>
      <font>
        <color theme="1" tint="0.499984740745262"/>
      </font>
    </dxf>
    <dxf>
      <font>
        <color theme="1" tint="0.499984740745262"/>
      </font>
    </dxf>
    <dxf>
      <font>
        <color theme="0" tint="-4.9989318521683403E-2"/>
      </font>
    </dxf>
    <dxf>
      <font>
        <color theme="1" tint="0.499984740745262"/>
      </font>
    </dxf>
    <dxf>
      <font>
        <color theme="1" tint="0.499984740745262"/>
      </font>
    </dxf>
    <dxf>
      <font>
        <color theme="1" tint="0.499984740745262"/>
      </font>
    </dxf>
    <dxf>
      <font>
        <color theme="1" tint="0.499984740745262"/>
      </font>
    </dxf>
    <dxf>
      <font>
        <b val="0"/>
        <i/>
        <strike val="0"/>
        <color theme="2" tint="-0.24994659260841701"/>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2" tint="-0.24994659260841701"/>
      </font>
    </dxf>
    <dxf>
      <font>
        <b val="0"/>
        <i/>
        <strike val="0"/>
        <color theme="2" tint="-0.24994659260841701"/>
      </font>
    </dxf>
    <dxf>
      <font>
        <color theme="1" tint="0.499984740745262"/>
      </font>
    </dxf>
    <dxf>
      <font>
        <color theme="0" tint="-4.9989318521683403E-2"/>
      </font>
    </dxf>
    <dxf>
      <font>
        <color theme="1" tint="0.499984740745262"/>
      </font>
    </dxf>
    <dxf>
      <font>
        <color theme="0" tint="-4.9989318521683403E-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2"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strike val="0"/>
        <color theme="2" tint="-0.499984740745262"/>
      </font>
    </dxf>
    <dxf>
      <font>
        <b val="0"/>
        <i/>
        <strike val="0"/>
        <color theme="2" tint="-0.499984740745262"/>
      </font>
    </dxf>
    <dxf>
      <font>
        <b val="0"/>
        <i/>
        <strike val="0"/>
        <color theme="2" tint="-0.499984740745262"/>
      </font>
    </dxf>
    <dxf>
      <font>
        <color theme="0" tint="-4.9989318521683403E-2"/>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1" tint="0.499984740745262"/>
      </font>
    </dxf>
    <dxf>
      <font>
        <b val="0"/>
        <i/>
        <strike val="0"/>
        <color theme="1" tint="0.499984740745262"/>
      </font>
    </dxf>
    <dxf>
      <font>
        <color theme="1" tint="0.499984740745262"/>
      </font>
    </dxf>
    <dxf>
      <font>
        <color theme="1" tint="0.499984740745262"/>
      </font>
    </dxf>
    <dxf>
      <font>
        <color theme="0" tint="-4.9989318521683403E-2"/>
      </font>
    </dxf>
    <dxf>
      <font>
        <color theme="1" tint="0.499984740745262"/>
      </font>
    </dxf>
    <dxf>
      <font>
        <color theme="1" tint="0.499984740745262"/>
      </font>
    </dxf>
    <dxf>
      <font>
        <color theme="1" tint="0.499984740745262"/>
      </font>
    </dxf>
    <dxf>
      <font>
        <color theme="1" tint="0.499984740745262"/>
      </font>
    </dxf>
    <dxf>
      <font>
        <b val="0"/>
        <i/>
        <strike val="0"/>
        <color theme="2" tint="-0.24994659260841701"/>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2" tint="-0.24994659260841701"/>
      </font>
    </dxf>
    <dxf>
      <font>
        <b val="0"/>
        <i/>
        <strike val="0"/>
        <color theme="2" tint="-0.24994659260841701"/>
      </font>
    </dxf>
    <dxf>
      <font>
        <color theme="1" tint="0.499984740745262"/>
      </font>
    </dxf>
    <dxf>
      <font>
        <color theme="0" tint="-4.9989318521683403E-2"/>
      </font>
    </dxf>
    <dxf>
      <font>
        <color theme="1" tint="0.499984740745262"/>
      </font>
    </dxf>
    <dxf>
      <font>
        <color theme="0" tint="-4.9989318521683403E-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2" tint="-0.49998474074526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strike val="0"/>
        <color theme="2" tint="-0.499984740745262"/>
      </font>
    </dxf>
    <dxf>
      <font>
        <b val="0"/>
        <i/>
        <strike val="0"/>
        <color theme="2" tint="-0.499984740745262"/>
      </font>
    </dxf>
    <dxf>
      <font>
        <b val="0"/>
        <i/>
        <strike val="0"/>
        <color theme="2" tint="-0.499984740745262"/>
      </font>
    </dxf>
    <dxf>
      <font>
        <color theme="0" tint="-4.9989318521683403E-2"/>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b val="0"/>
        <i/>
        <strike val="0"/>
        <color theme="2" tint="-0.24994659260841701"/>
      </font>
    </dxf>
    <dxf>
      <font>
        <color theme="1" tint="0.499984740745262"/>
      </font>
    </dxf>
    <dxf>
      <font>
        <color theme="1" tint="0.499984740745262"/>
      </font>
    </dxf>
    <dxf>
      <font>
        <color theme="1" tint="0.499984740745262"/>
      </font>
    </dxf>
    <dxf>
      <font>
        <color theme="1" tint="0.499984740745262"/>
      </font>
    </dxf>
    <dxf>
      <font>
        <color theme="1" tint="0.499984740745262"/>
      </font>
    </dxf>
    <dxf>
      <font>
        <b val="0"/>
        <i/>
        <strike val="0"/>
        <color theme="1" tint="0.499984740745262"/>
      </font>
    </dxf>
    <dxf>
      <font>
        <b val="0"/>
        <i/>
        <strike val="0"/>
        <color theme="1" tint="0.499984740745262"/>
      </font>
    </dxf>
    <dxf>
      <font>
        <color theme="1" tint="0.499984740745262"/>
      </font>
    </dxf>
    <dxf>
      <font>
        <color theme="1" tint="0.499984740745262"/>
      </font>
    </dxf>
    <dxf>
      <font>
        <color theme="0" tint="-4.9989318521683403E-2"/>
      </font>
    </dxf>
    <dxf>
      <font>
        <color theme="1" tint="0.499984740745262"/>
      </font>
    </dxf>
    <dxf>
      <font>
        <color theme="1" tint="0.499984740745262"/>
      </font>
    </dxf>
    <dxf>
      <font>
        <b val="0"/>
        <i/>
        <strike val="0"/>
        <color theme="2" tint="-0.24994659260841701"/>
      </font>
    </dxf>
    <dxf>
      <font>
        <color theme="1" tint="0.499984740745262"/>
      </font>
    </dxf>
    <dxf>
      <font>
        <color theme="1" tint="0.499984740745262"/>
      </font>
    </dxf>
    <dxf>
      <font>
        <b val="0"/>
        <i/>
        <strike val="0"/>
        <color theme="2" tint="-0.24994659260841701"/>
      </font>
    </dxf>
    <dxf>
      <font>
        <b val="0"/>
        <i/>
        <strike val="0"/>
        <color theme="2" tint="-0.24994659260841701"/>
      </font>
    </dxf>
    <dxf>
      <font>
        <color theme="1" tint="0.499984740745262"/>
      </font>
    </dxf>
    <dxf>
      <font>
        <color theme="0" tint="-4.9989318521683403E-2"/>
      </font>
    </dxf>
    <dxf>
      <font>
        <color theme="1" tint="0.499984740745262"/>
      </font>
    </dxf>
    <dxf>
      <font>
        <color theme="0" tint="-4.9989318521683403E-2"/>
      </font>
    </dxf>
    <dxf>
      <font>
        <color theme="1" tint="0.499984740745262"/>
      </font>
    </dxf>
    <dxf>
      <font>
        <color theme="1" tint="0.499984740745262"/>
      </font>
    </dxf>
    <dxf>
      <font>
        <color theme="1" tint="0.499984740745262"/>
      </font>
    </dxf>
    <dxf>
      <font>
        <color theme="1" tint="0.499984740745262"/>
      </font>
    </dxf>
    <dxf>
      <font>
        <color theme="1" tint="0.499984740745262"/>
      </font>
    </dxf>
    <dxf>
      <font>
        <color theme="0" tint="-4.9989318521683403E-2"/>
      </font>
    </dxf>
    <dxf>
      <font>
        <color theme="1" tint="0.499984740745262"/>
      </font>
    </dxf>
    <dxf>
      <font>
        <color theme="1" tint="0.499984740745262"/>
      </font>
    </dxf>
  </dxfs>
  <tableStyles count="0" defaultTableStyle="TableStyleMedium2" defaultPivotStyle="PivotStyleMedium9"/>
  <colors>
    <mruColors>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750542</xdr:colOff>
      <xdr:row>37</xdr:row>
      <xdr:rowOff>132390</xdr:rowOff>
    </xdr:from>
    <xdr:to>
      <xdr:col>3</xdr:col>
      <xdr:colOff>3246783</xdr:colOff>
      <xdr:row>61</xdr:row>
      <xdr:rowOff>133630</xdr:rowOff>
    </xdr:to>
    <xdr:pic>
      <xdr:nvPicPr>
        <xdr:cNvPr id="2" name="Picture 1">
          <a:extLst>
            <a:ext uri="{FF2B5EF4-FFF2-40B4-BE49-F238E27FC236}">
              <a16:creationId xmlns:a16="http://schemas.microsoft.com/office/drawing/2014/main" id="{DAF5FDA7-23B8-B3EC-8BAA-56D96361B314}"/>
            </a:ext>
          </a:extLst>
        </xdr:cNvPr>
        <xdr:cNvPicPr>
          <a:picLocks noChangeAspect="1"/>
        </xdr:cNvPicPr>
      </xdr:nvPicPr>
      <xdr:blipFill>
        <a:blip xmlns:r="http://schemas.openxmlformats.org/officeDocument/2006/relationships" r:embed="rId1"/>
        <a:stretch>
          <a:fillRect/>
        </a:stretch>
      </xdr:blipFill>
      <xdr:spPr>
        <a:xfrm>
          <a:off x="1818999" y="9193564"/>
          <a:ext cx="4740827" cy="4374457"/>
        </a:xfrm>
        <a:prstGeom prst="rect">
          <a:avLst/>
        </a:prstGeom>
      </xdr:spPr>
    </xdr:pic>
    <xdr:clientData/>
  </xdr:twoCellAnchor>
  <xdr:twoCellAnchor>
    <xdr:from>
      <xdr:col>2</xdr:col>
      <xdr:colOff>1859720</xdr:colOff>
      <xdr:row>31</xdr:row>
      <xdr:rowOff>97458</xdr:rowOff>
    </xdr:from>
    <xdr:to>
      <xdr:col>3</xdr:col>
      <xdr:colOff>1212436</xdr:colOff>
      <xdr:row>34</xdr:row>
      <xdr:rowOff>16565</xdr:rowOff>
    </xdr:to>
    <xdr:sp macro="" textlink="">
      <xdr:nvSpPr>
        <xdr:cNvPr id="3" name="TextBox 2">
          <a:extLst>
            <a:ext uri="{FF2B5EF4-FFF2-40B4-BE49-F238E27FC236}">
              <a16:creationId xmlns:a16="http://schemas.microsoft.com/office/drawing/2014/main" id="{36390D15-6E34-245A-4845-364865FDE428}"/>
            </a:ext>
          </a:extLst>
        </xdr:cNvPr>
        <xdr:cNvSpPr txBox="1"/>
      </xdr:nvSpPr>
      <xdr:spPr>
        <a:xfrm>
          <a:off x="2928177" y="7800284"/>
          <a:ext cx="1597302" cy="46575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Drag</a:t>
          </a:r>
          <a:r>
            <a:rPr lang="en-US" sz="800" baseline="0"/>
            <a:t> the page break lines up and down as needed once application is complete</a:t>
          </a:r>
          <a:endParaRPr lang="en-US" sz="800"/>
        </a:p>
      </xdr:txBody>
    </xdr:sp>
    <xdr:clientData/>
  </xdr:twoCellAnchor>
  <xdr:twoCellAnchor editAs="oneCell">
    <xdr:from>
      <xdr:col>1</xdr:col>
      <xdr:colOff>16565</xdr:colOff>
      <xdr:row>18</xdr:row>
      <xdr:rowOff>69438</xdr:rowOff>
    </xdr:from>
    <xdr:to>
      <xdr:col>3</xdr:col>
      <xdr:colOff>3934240</xdr:colOff>
      <xdr:row>37</xdr:row>
      <xdr:rowOff>57937</xdr:rowOff>
    </xdr:to>
    <xdr:pic>
      <xdr:nvPicPr>
        <xdr:cNvPr id="4" name="Picture 3">
          <a:extLst>
            <a:ext uri="{FF2B5EF4-FFF2-40B4-BE49-F238E27FC236}">
              <a16:creationId xmlns:a16="http://schemas.microsoft.com/office/drawing/2014/main" id="{F0D394CE-3D48-B0C8-21EA-AB0B390FA722}"/>
            </a:ext>
          </a:extLst>
        </xdr:cNvPr>
        <xdr:cNvPicPr>
          <a:picLocks noChangeAspect="1"/>
        </xdr:cNvPicPr>
      </xdr:nvPicPr>
      <xdr:blipFill>
        <a:blip xmlns:r="http://schemas.openxmlformats.org/officeDocument/2006/relationships" r:embed="rId2"/>
        <a:stretch>
          <a:fillRect/>
        </a:stretch>
      </xdr:blipFill>
      <xdr:spPr>
        <a:xfrm>
          <a:off x="629478" y="5668481"/>
          <a:ext cx="6617805" cy="3450630"/>
        </a:xfrm>
        <a:prstGeom prst="rect">
          <a:avLst/>
        </a:prstGeom>
      </xdr:spPr>
    </xdr:pic>
    <xdr:clientData/>
  </xdr:twoCellAnchor>
  <xdr:twoCellAnchor>
    <xdr:from>
      <xdr:col>3</xdr:col>
      <xdr:colOff>249720</xdr:colOff>
      <xdr:row>48</xdr:row>
      <xdr:rowOff>114023</xdr:rowOff>
    </xdr:from>
    <xdr:to>
      <xdr:col>3</xdr:col>
      <xdr:colOff>2095500</xdr:colOff>
      <xdr:row>51</xdr:row>
      <xdr:rowOff>115956</xdr:rowOff>
    </xdr:to>
    <xdr:sp macro="" textlink="">
      <xdr:nvSpPr>
        <xdr:cNvPr id="5" name="TextBox 4">
          <a:extLst>
            <a:ext uri="{FF2B5EF4-FFF2-40B4-BE49-F238E27FC236}">
              <a16:creationId xmlns:a16="http://schemas.microsoft.com/office/drawing/2014/main" id="{7FBEBB7D-ED4F-47CB-9E2C-3BB1F42660DF}"/>
            </a:ext>
          </a:extLst>
        </xdr:cNvPr>
        <xdr:cNvSpPr txBox="1"/>
      </xdr:nvSpPr>
      <xdr:spPr>
        <a:xfrm>
          <a:off x="3562763" y="11179588"/>
          <a:ext cx="1845780" cy="54858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while in "page break preview"</a:t>
          </a:r>
          <a:r>
            <a:rPr lang="en-US" sz="800" baseline="0"/>
            <a:t>,  →→ </a:t>
          </a:r>
          <a:r>
            <a:rPr lang="en-US" sz="800"/>
            <a:t>Drag</a:t>
          </a:r>
          <a:r>
            <a:rPr lang="en-US" sz="800" baseline="0"/>
            <a:t> the page break lines up and down as needed once application is complete</a:t>
          </a:r>
          <a:endParaRPr lang="en-US" sz="800"/>
        </a:p>
      </xdr:txBody>
    </xdr:sp>
    <xdr:clientData/>
  </xdr:twoCellAnchor>
  <xdr:twoCellAnchor>
    <xdr:from>
      <xdr:col>3</xdr:col>
      <xdr:colOff>326887</xdr:colOff>
      <xdr:row>21</xdr:row>
      <xdr:rowOff>105740</xdr:rowOff>
    </xdr:from>
    <xdr:to>
      <xdr:col>3</xdr:col>
      <xdr:colOff>2368827</xdr:colOff>
      <xdr:row>24</xdr:row>
      <xdr:rowOff>26780</xdr:rowOff>
    </xdr:to>
    <xdr:sp macro="" textlink="">
      <xdr:nvSpPr>
        <xdr:cNvPr id="6" name="TextBox 5">
          <a:extLst>
            <a:ext uri="{FF2B5EF4-FFF2-40B4-BE49-F238E27FC236}">
              <a16:creationId xmlns:a16="http://schemas.microsoft.com/office/drawing/2014/main" id="{F324D7D0-4BC5-45B7-A245-0CD6A7EDBB3E}"/>
            </a:ext>
          </a:extLst>
        </xdr:cNvPr>
        <xdr:cNvSpPr txBox="1"/>
      </xdr:nvSpPr>
      <xdr:spPr>
        <a:xfrm>
          <a:off x="3639930" y="6251436"/>
          <a:ext cx="2041940" cy="467692"/>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a:t>To get to Print Preview, and</a:t>
          </a:r>
          <a:r>
            <a:rPr lang="en-US" sz="800" baseline="0"/>
            <a:t> check scale and pagination,</a:t>
          </a:r>
          <a:r>
            <a:rPr lang="en-US" sz="800"/>
            <a:t> select "Page Layout" and more</a:t>
          </a:r>
          <a:r>
            <a:rPr lang="en-US" sz="800" baseline="0"/>
            <a:t> options (bottom corner)</a:t>
          </a:r>
          <a:endParaRPr lang="en-US" sz="800"/>
        </a:p>
      </xdr:txBody>
    </xdr:sp>
    <xdr:clientData/>
  </xdr:twoCellAnchor>
  <xdr:twoCellAnchor>
    <xdr:from>
      <xdr:col>3</xdr:col>
      <xdr:colOff>2382216</xdr:colOff>
      <xdr:row>57</xdr:row>
      <xdr:rowOff>162477</xdr:rowOff>
    </xdr:from>
    <xdr:to>
      <xdr:col>3</xdr:col>
      <xdr:colOff>4422914</xdr:colOff>
      <xdr:row>60</xdr:row>
      <xdr:rowOff>84759</xdr:rowOff>
    </xdr:to>
    <xdr:sp macro="" textlink="">
      <xdr:nvSpPr>
        <xdr:cNvPr id="7" name="TextBox 6">
          <a:extLst>
            <a:ext uri="{FF2B5EF4-FFF2-40B4-BE49-F238E27FC236}">
              <a16:creationId xmlns:a16="http://schemas.microsoft.com/office/drawing/2014/main" id="{66397498-4007-4C90-A0C3-C6BC727B32AB}"/>
            </a:ext>
          </a:extLst>
        </xdr:cNvPr>
        <xdr:cNvSpPr txBox="1"/>
      </xdr:nvSpPr>
      <xdr:spPr>
        <a:xfrm>
          <a:off x="5695259" y="12867999"/>
          <a:ext cx="2040698" cy="46893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800" b="1"/>
            <a:t>Select "Page Break</a:t>
          </a:r>
          <a:r>
            <a:rPr lang="en-US" sz="800" b="1" baseline="0"/>
            <a:t> </a:t>
          </a:r>
          <a:r>
            <a:rPr lang="en-US" sz="800" b="1"/>
            <a:t>Preview"</a:t>
          </a:r>
          <a:r>
            <a:rPr lang="en-US" sz="800" b="1" baseline="0"/>
            <a:t> </a:t>
          </a:r>
          <a:r>
            <a:rPr lang="en-US" sz="800" baseline="0"/>
            <a:t>viewer to see/edit where your page breaks will be when you print</a:t>
          </a:r>
          <a:endParaRPr lang="en-US" sz="8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45601-7EEA-4E39-A85B-344FDC177C5D}">
  <sheetPr>
    <tabColor rgb="FFFFFF00"/>
  </sheetPr>
  <dimension ref="B2:G18"/>
  <sheetViews>
    <sheetView showGridLines="0" tabSelected="1" view="pageBreakPreview" zoomScaleNormal="100" zoomScaleSheetLayoutView="100" workbookViewId="0">
      <selection activeCell="B2" sqref="B2:D2"/>
    </sheetView>
  </sheetViews>
  <sheetFormatPr defaultColWidth="8.7109375" defaultRowHeight="15"/>
  <cols>
    <col min="1" max="1" width="8.7109375" style="3"/>
    <col min="2" max="2" width="6.5703125" style="3" customWidth="1"/>
    <col min="3" max="3" width="32.140625" style="3" customWidth="1"/>
    <col min="4" max="4" width="86.7109375" style="77" customWidth="1"/>
    <col min="5" max="16384" width="8.7109375" style="3"/>
  </cols>
  <sheetData>
    <row r="2" spans="2:7" ht="57" customHeight="1">
      <c r="B2" s="421" t="s">
        <v>401</v>
      </c>
      <c r="C2" s="421"/>
      <c r="D2" s="421"/>
    </row>
    <row r="3" spans="2:7" ht="15.75">
      <c r="B3" s="288" t="s">
        <v>272</v>
      </c>
      <c r="C3" s="288" t="s">
        <v>273</v>
      </c>
      <c r="D3" s="289"/>
    </row>
    <row r="4" spans="2:7" ht="29.1" hidden="1" customHeight="1">
      <c r="B4" s="193"/>
      <c r="C4" s="195" t="s">
        <v>316</v>
      </c>
      <c r="D4" s="194" t="s">
        <v>315</v>
      </c>
      <c r="G4" s="193"/>
    </row>
    <row r="5" spans="2:7" ht="27.75" customHeight="1">
      <c r="B5" s="423" t="s">
        <v>326</v>
      </c>
      <c r="C5" s="423"/>
      <c r="D5" s="423"/>
    </row>
    <row r="7" spans="2:7">
      <c r="B7" s="75" t="s">
        <v>128</v>
      </c>
      <c r="C7" s="76"/>
      <c r="D7" s="75" t="s">
        <v>140</v>
      </c>
    </row>
    <row r="8" spans="2:7" ht="30">
      <c r="B8" s="78" t="s">
        <v>34</v>
      </c>
      <c r="C8" s="78" t="s">
        <v>35</v>
      </c>
      <c r="D8" s="77" t="s">
        <v>136</v>
      </c>
    </row>
    <row r="9" spans="2:7">
      <c r="B9" s="78" t="s">
        <v>38</v>
      </c>
      <c r="C9" s="78" t="s">
        <v>39</v>
      </c>
      <c r="D9" s="77" t="s">
        <v>133</v>
      </c>
    </row>
    <row r="10" spans="2:7" ht="30">
      <c r="B10" s="78" t="s">
        <v>42</v>
      </c>
      <c r="C10" s="78" t="s">
        <v>46</v>
      </c>
      <c r="D10" s="77" t="s">
        <v>134</v>
      </c>
    </row>
    <row r="11" spans="2:7">
      <c r="B11" s="78" t="s">
        <v>45</v>
      </c>
      <c r="C11" s="78" t="s">
        <v>54</v>
      </c>
      <c r="D11" s="77" t="s">
        <v>135</v>
      </c>
    </row>
    <row r="12" spans="2:7" ht="30">
      <c r="B12" s="78" t="s">
        <v>53</v>
      </c>
      <c r="C12" s="78" t="s">
        <v>48</v>
      </c>
      <c r="D12" s="77" t="s">
        <v>137</v>
      </c>
    </row>
    <row r="13" spans="2:7">
      <c r="B13" s="78" t="s">
        <v>101</v>
      </c>
      <c r="C13" s="78" t="s">
        <v>90</v>
      </c>
      <c r="D13" s="77" t="s">
        <v>139</v>
      </c>
    </row>
    <row r="14" spans="2:7">
      <c r="B14" s="78" t="s">
        <v>91</v>
      </c>
      <c r="C14" s="78" t="s">
        <v>130</v>
      </c>
      <c r="D14" s="77" t="s">
        <v>138</v>
      </c>
    </row>
    <row r="15" spans="2:7" ht="30">
      <c r="B15" s="78" t="s">
        <v>129</v>
      </c>
      <c r="C15" s="78" t="s">
        <v>243</v>
      </c>
      <c r="D15" s="40" t="s">
        <v>244</v>
      </c>
    </row>
    <row r="16" spans="2:7" ht="47.45" customHeight="1">
      <c r="B16" s="78" t="s">
        <v>190</v>
      </c>
      <c r="C16" s="78" t="s">
        <v>189</v>
      </c>
      <c r="D16" s="77" t="s">
        <v>276</v>
      </c>
    </row>
    <row r="18" spans="2:4" ht="35.450000000000003" customHeight="1">
      <c r="B18" s="422" t="s">
        <v>275</v>
      </c>
      <c r="C18" s="422"/>
      <c r="D18" s="422"/>
    </row>
  </sheetData>
  <sheetProtection algorithmName="SHA-512" hashValue="JHs2a8PekE4VPlW5uOZErz6XcEviyYSbHRFg1+OSoyNioBN7Ie885FZ7oIHInffH+/xJxouYrOOFXz7qzpHSIA==" saltValue="mfuTKXzjsZFcUtgU0tyJPw==" spinCount="100000" sheet="1" objects="1" scenarios="1" selectLockedCells="1"/>
  <mergeCells count="3">
    <mergeCell ref="B2:D2"/>
    <mergeCell ref="B18:D18"/>
    <mergeCell ref="B5:D5"/>
  </mergeCells>
  <pageMargins left="0.7" right="0.7" top="0.75" bottom="0.75" header="0.3" footer="0.3"/>
  <pageSetup scale="63" orientation="portrait" r:id="rId1"/>
  <colBreaks count="1" manualBreakCount="1">
    <brk id="5"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F8668-D48E-454A-956C-5C089A0930CD}">
  <sheetPr>
    <tabColor theme="3"/>
  </sheetPr>
  <dimension ref="A2:Z168"/>
  <sheetViews>
    <sheetView showGridLines="0" topLeftCell="B1" zoomScaleNormal="100" zoomScaleSheetLayoutView="100" workbookViewId="0">
      <pane ySplit="7" topLeftCell="A72" activePane="bottomLeft" state="frozen"/>
      <selection activeCell="H87" sqref="H87"/>
      <selection pane="bottomLeft" activeCell="G89" sqref="G89"/>
    </sheetView>
  </sheetViews>
  <sheetFormatPr defaultRowHeight="15"/>
  <cols>
    <col min="1" max="2" width="3.140625" style="336" customWidth="1"/>
    <col min="3" max="3" width="25.85546875" style="336" customWidth="1"/>
    <col min="4" max="4" width="5.140625" style="336" customWidth="1"/>
    <col min="5" max="5" width="2.85546875" customWidth="1"/>
    <col min="6" max="6" width="27.5703125" customWidth="1"/>
    <col min="7" max="7" width="14.28515625" customWidth="1"/>
    <col min="8" max="8" width="14.140625" customWidth="1"/>
    <col min="9" max="9" width="13.42578125" customWidth="1"/>
    <col min="10" max="10" width="14" customWidth="1"/>
    <col min="11" max="11" width="14.28515625" customWidth="1"/>
    <col min="12" max="12" width="13.28515625" customWidth="1"/>
    <col min="13" max="13" width="13.42578125" customWidth="1"/>
    <col min="14" max="14" width="13.140625" customWidth="1"/>
    <col min="15" max="15" width="13.7109375" customWidth="1"/>
    <col min="16" max="16" width="1" customWidth="1"/>
    <col min="17" max="17" width="10.28515625" style="336" bestFit="1" customWidth="1"/>
    <col min="18" max="18" width="34.7109375" style="336" customWidth="1"/>
    <col min="19" max="19" width="12.42578125" style="336" customWidth="1"/>
    <col min="21" max="21" width="12.5703125" bestFit="1" customWidth="1"/>
  </cols>
  <sheetData>
    <row r="2" spans="1:19" ht="8.1" customHeight="1"/>
    <row r="3" spans="1:19">
      <c r="F3" s="13" t="s">
        <v>0</v>
      </c>
      <c r="G3" s="12"/>
      <c r="H3" s="12"/>
      <c r="I3" s="12"/>
      <c r="J3" s="12"/>
      <c r="K3" s="12"/>
      <c r="L3" s="12"/>
      <c r="M3" s="12"/>
      <c r="N3" s="12"/>
      <c r="O3" s="12"/>
    </row>
    <row r="4" spans="1:19" ht="32.450000000000003" customHeight="1">
      <c r="C4" s="365" t="s">
        <v>33</v>
      </c>
      <c r="F4" s="446" t="s">
        <v>1</v>
      </c>
      <c r="G4" s="446"/>
      <c r="H4" s="446"/>
      <c r="I4" s="446"/>
      <c r="J4" s="446"/>
      <c r="K4" s="446"/>
      <c r="L4" s="446"/>
      <c r="M4" s="446"/>
      <c r="N4" s="446"/>
      <c r="O4" s="446"/>
      <c r="R4" s="365" t="s">
        <v>205</v>
      </c>
    </row>
    <row r="6" spans="1:19" s="3" customFormat="1" ht="25.5" customHeight="1">
      <c r="A6" s="344"/>
      <c r="B6" s="344"/>
      <c r="C6" s="344"/>
      <c r="D6" s="344"/>
      <c r="F6" s="189" t="s">
        <v>306</v>
      </c>
      <c r="G6" s="448" t="str">
        <f>G9</f>
        <v>click to enter.</v>
      </c>
      <c r="H6" s="448"/>
      <c r="I6" s="448"/>
      <c r="J6" s="448"/>
      <c r="K6" s="190" t="s">
        <v>64</v>
      </c>
      <c r="L6" s="259" t="s">
        <v>199</v>
      </c>
      <c r="M6" s="191"/>
      <c r="N6" s="191"/>
      <c r="Q6" s="344"/>
      <c r="R6" s="344"/>
      <c r="S6" s="344"/>
    </row>
    <row r="7" spans="1:19" ht="18.75">
      <c r="F7" s="2"/>
    </row>
    <row r="8" spans="1:19">
      <c r="E8" s="13" t="s">
        <v>34</v>
      </c>
      <c r="F8" s="13" t="s">
        <v>35</v>
      </c>
      <c r="G8" s="12"/>
      <c r="H8" s="12"/>
      <c r="I8" s="12"/>
      <c r="J8" s="12"/>
      <c r="K8" s="12"/>
      <c r="L8" s="12"/>
      <c r="M8" s="12"/>
      <c r="N8" s="12"/>
      <c r="O8" s="12"/>
    </row>
    <row r="9" spans="1:19" ht="30.6" customHeight="1">
      <c r="F9" s="262" t="s">
        <v>37</v>
      </c>
      <c r="G9" s="450" t="s">
        <v>199</v>
      </c>
      <c r="H9" s="450"/>
      <c r="I9" s="450"/>
      <c r="J9" s="450"/>
      <c r="K9" s="450"/>
      <c r="L9" s="450"/>
      <c r="M9" s="450"/>
    </row>
    <row r="10" spans="1:19" ht="33" customHeight="1">
      <c r="F10" s="1" t="s">
        <v>36</v>
      </c>
      <c r="G10" s="573" t="s">
        <v>89</v>
      </c>
      <c r="H10" s="573"/>
      <c r="M10" s="16" t="s">
        <v>267</v>
      </c>
      <c r="N10" s="260" t="s">
        <v>199</v>
      </c>
      <c r="R10" s="527" t="s">
        <v>325</v>
      </c>
    </row>
    <row r="11" spans="1:19" ht="33" customHeight="1">
      <c r="F11" s="1"/>
      <c r="G11" s="287"/>
      <c r="H11" s="287"/>
      <c r="M11" s="16" t="s">
        <v>329</v>
      </c>
      <c r="N11" s="260" t="s">
        <v>199</v>
      </c>
      <c r="R11" s="516"/>
    </row>
    <row r="12" spans="1:19" ht="15.6" customHeight="1">
      <c r="F12" s="1"/>
      <c r="G12" s="43"/>
      <c r="R12" s="516"/>
    </row>
    <row r="13" spans="1:19" ht="31.5" customHeight="1">
      <c r="F13" s="574" t="s">
        <v>368</v>
      </c>
      <c r="G13" s="574"/>
      <c r="H13" s="574"/>
      <c r="I13" s="574"/>
      <c r="J13" s="319" t="s">
        <v>89</v>
      </c>
      <c r="M13" s="15" t="s">
        <v>73</v>
      </c>
      <c r="N13" s="260" t="s">
        <v>199</v>
      </c>
      <c r="R13" s="516"/>
    </row>
    <row r="14" spans="1:19" ht="18.600000000000001" customHeight="1">
      <c r="C14" s="358"/>
      <c r="F14" s="66" t="s">
        <v>75</v>
      </c>
      <c r="G14" s="43"/>
      <c r="I14" s="16"/>
      <c r="J14" s="65"/>
      <c r="K14" s="65"/>
      <c r="L14" s="65"/>
      <c r="M14" s="65"/>
      <c r="N14" s="65"/>
    </row>
    <row r="15" spans="1:19" ht="18.600000000000001" customHeight="1">
      <c r="C15" s="358"/>
      <c r="F15" s="66"/>
      <c r="G15" s="43"/>
      <c r="I15" s="16"/>
      <c r="J15" s="65"/>
      <c r="K15" s="65"/>
      <c r="L15" s="65"/>
      <c r="M15" s="65"/>
      <c r="N15" s="65"/>
    </row>
    <row r="16" spans="1:19" ht="18.600000000000001" customHeight="1">
      <c r="C16" s="358"/>
      <c r="F16" s="460" t="s">
        <v>151</v>
      </c>
      <c r="G16" s="460"/>
      <c r="H16" s="460"/>
      <c r="J16" s="460" t="s">
        <v>150</v>
      </c>
      <c r="K16" s="460"/>
      <c r="L16" s="460"/>
      <c r="M16" s="460"/>
      <c r="N16" s="460"/>
    </row>
    <row r="17" spans="3:26" ht="22.5" customHeight="1">
      <c r="C17" s="519" t="s">
        <v>188</v>
      </c>
      <c r="E17">
        <v>1</v>
      </c>
      <c r="F17" s="521" t="s">
        <v>145</v>
      </c>
      <c r="G17" s="521"/>
      <c r="H17" s="521"/>
      <c r="J17" s="522" t="s">
        <v>89</v>
      </c>
      <c r="K17" s="522"/>
      <c r="L17" s="522"/>
      <c r="M17" s="522"/>
      <c r="N17" s="522"/>
      <c r="R17" s="519" t="s">
        <v>152</v>
      </c>
    </row>
    <row r="18" spans="3:26" ht="22.5" customHeight="1">
      <c r="C18" s="519"/>
      <c r="E18">
        <v>2</v>
      </c>
      <c r="F18" s="521" t="s">
        <v>148</v>
      </c>
      <c r="G18" s="521"/>
      <c r="H18" s="521"/>
      <c r="I18" s="15"/>
      <c r="J18" s="522" t="s">
        <v>89</v>
      </c>
      <c r="K18" s="522"/>
      <c r="L18" s="522"/>
      <c r="M18" s="522"/>
      <c r="N18" s="522"/>
      <c r="R18" s="519"/>
    </row>
    <row r="19" spans="3:26" ht="22.5" customHeight="1">
      <c r="C19" s="519"/>
      <c r="E19">
        <v>3</v>
      </c>
      <c r="F19" s="521" t="s">
        <v>149</v>
      </c>
      <c r="G19" s="521"/>
      <c r="H19" s="521"/>
      <c r="I19" s="15"/>
      <c r="J19" s="522" t="s">
        <v>89</v>
      </c>
      <c r="K19" s="522"/>
      <c r="L19" s="522"/>
      <c r="M19" s="522"/>
      <c r="N19" s="522"/>
      <c r="R19" s="519"/>
    </row>
    <row r="20" spans="3:26" ht="22.5" customHeight="1">
      <c r="C20" s="519"/>
      <c r="E20">
        <v>4</v>
      </c>
      <c r="F20" s="521" t="s">
        <v>146</v>
      </c>
      <c r="G20" s="521"/>
      <c r="H20" s="521"/>
      <c r="I20" s="15"/>
      <c r="J20" s="522" t="s">
        <v>89</v>
      </c>
      <c r="K20" s="522"/>
      <c r="L20" s="522"/>
      <c r="M20" s="522"/>
      <c r="N20" s="522"/>
      <c r="R20" s="519"/>
    </row>
    <row r="21" spans="3:26" ht="22.5" customHeight="1">
      <c r="C21" s="519"/>
      <c r="E21">
        <v>5</v>
      </c>
      <c r="F21" s="521" t="s">
        <v>147</v>
      </c>
      <c r="G21" s="521"/>
      <c r="H21" s="521"/>
      <c r="I21" s="15"/>
      <c r="J21" s="522" t="s">
        <v>89</v>
      </c>
      <c r="K21" s="522"/>
      <c r="L21" s="522"/>
      <c r="M21" s="522"/>
      <c r="N21" s="522"/>
      <c r="R21" s="519"/>
    </row>
    <row r="22" spans="3:26">
      <c r="C22" s="516" t="s">
        <v>324</v>
      </c>
    </row>
    <row r="23" spans="3:26" ht="21.6" customHeight="1">
      <c r="C23" s="516"/>
      <c r="F23" s="1" t="s">
        <v>231</v>
      </c>
      <c r="J23" s="232" t="s">
        <v>89</v>
      </c>
    </row>
    <row r="24" spans="3:26" ht="16.5" customHeight="1" thickBot="1">
      <c r="C24" s="516"/>
    </row>
    <row r="25" spans="3:26" ht="86.1" customHeight="1">
      <c r="F25" s="464" t="s">
        <v>253</v>
      </c>
      <c r="G25" s="465"/>
      <c r="H25" s="465"/>
      <c r="I25" s="465"/>
      <c r="J25" s="465"/>
      <c r="K25" s="465"/>
      <c r="L25" s="465"/>
      <c r="M25" s="465"/>
      <c r="N25" s="466"/>
    </row>
    <row r="26" spans="3:26" ht="33.950000000000003" customHeight="1">
      <c r="C26" s="566" t="s">
        <v>376</v>
      </c>
      <c r="F26" s="507" t="s">
        <v>199</v>
      </c>
      <c r="G26" s="437"/>
      <c r="H26" s="437"/>
      <c r="I26" s="437"/>
      <c r="J26" s="437"/>
      <c r="K26" s="437"/>
      <c r="L26" s="437"/>
      <c r="M26" s="437"/>
      <c r="N26" s="438"/>
      <c r="R26" s="366"/>
      <c r="S26" s="344"/>
      <c r="T26" s="3"/>
      <c r="U26" s="3"/>
      <c r="V26" s="3"/>
      <c r="W26" s="3"/>
      <c r="X26" s="3"/>
      <c r="Y26" s="3"/>
      <c r="Z26" s="3"/>
    </row>
    <row r="27" spans="3:26" ht="33.950000000000003" customHeight="1">
      <c r="C27" s="523"/>
      <c r="F27" s="507"/>
      <c r="G27" s="437"/>
      <c r="H27" s="437"/>
      <c r="I27" s="437"/>
      <c r="J27" s="437"/>
      <c r="K27" s="437"/>
      <c r="L27" s="437"/>
      <c r="M27" s="437"/>
      <c r="N27" s="438"/>
      <c r="R27" s="366"/>
      <c r="S27" s="344"/>
      <c r="T27" s="3"/>
      <c r="U27" s="3"/>
      <c r="V27" s="3"/>
      <c r="W27" s="3"/>
      <c r="X27" s="3"/>
      <c r="Y27" s="3"/>
      <c r="Z27" s="3"/>
    </row>
    <row r="28" spans="3:26" ht="33.950000000000003" customHeight="1">
      <c r="C28" s="523"/>
      <c r="F28" s="507"/>
      <c r="G28" s="437"/>
      <c r="H28" s="437"/>
      <c r="I28" s="437"/>
      <c r="J28" s="437"/>
      <c r="K28" s="437"/>
      <c r="L28" s="437"/>
      <c r="M28" s="437"/>
      <c r="N28" s="438"/>
      <c r="R28" s="366"/>
      <c r="S28" s="344"/>
      <c r="T28" s="3"/>
      <c r="U28" s="3"/>
      <c r="V28" s="3"/>
      <c r="W28" s="3"/>
      <c r="X28" s="3"/>
      <c r="Y28" s="3"/>
      <c r="Z28" s="3"/>
    </row>
    <row r="29" spans="3:26" ht="33.950000000000003" customHeight="1">
      <c r="C29" s="523"/>
      <c r="F29" s="507"/>
      <c r="G29" s="437"/>
      <c r="H29" s="437"/>
      <c r="I29" s="437"/>
      <c r="J29" s="437"/>
      <c r="K29" s="437"/>
      <c r="L29" s="437"/>
      <c r="M29" s="437"/>
      <c r="N29" s="438"/>
      <c r="R29" s="366"/>
      <c r="S29" s="344"/>
      <c r="T29" s="3"/>
      <c r="U29" s="3"/>
      <c r="V29" s="3"/>
      <c r="W29" s="3"/>
      <c r="X29" s="3"/>
      <c r="Y29" s="3"/>
      <c r="Z29" s="3"/>
    </row>
    <row r="30" spans="3:26" ht="33.950000000000003" customHeight="1">
      <c r="C30" s="523"/>
      <c r="F30" s="436"/>
      <c r="G30" s="437"/>
      <c r="H30" s="437"/>
      <c r="I30" s="437"/>
      <c r="J30" s="437"/>
      <c r="K30" s="437"/>
      <c r="L30" s="437"/>
      <c r="M30" s="437"/>
      <c r="N30" s="438"/>
      <c r="R30" s="344"/>
      <c r="S30" s="344"/>
      <c r="T30" s="3"/>
      <c r="U30" s="3"/>
      <c r="V30" s="3"/>
      <c r="W30" s="3"/>
      <c r="X30" s="3"/>
      <c r="Y30" s="3"/>
      <c r="Z30" s="3"/>
    </row>
    <row r="31" spans="3:26" ht="33.950000000000003" customHeight="1">
      <c r="C31" s="523"/>
      <c r="F31" s="436"/>
      <c r="G31" s="437"/>
      <c r="H31" s="437"/>
      <c r="I31" s="437"/>
      <c r="J31" s="437"/>
      <c r="K31" s="437"/>
      <c r="L31" s="437"/>
      <c r="M31" s="437"/>
      <c r="N31" s="438"/>
      <c r="R31" s="344"/>
      <c r="S31" s="344"/>
      <c r="T31" s="3"/>
      <c r="U31" s="3"/>
      <c r="V31" s="3"/>
      <c r="W31" s="3"/>
      <c r="X31" s="3"/>
      <c r="Y31" s="3"/>
      <c r="Z31" s="3"/>
    </row>
    <row r="32" spans="3:26" ht="33.950000000000003" customHeight="1">
      <c r="C32" s="523"/>
      <c r="F32" s="436"/>
      <c r="G32" s="437"/>
      <c r="H32" s="437"/>
      <c r="I32" s="437"/>
      <c r="J32" s="437"/>
      <c r="K32" s="437"/>
      <c r="L32" s="437"/>
      <c r="M32" s="437"/>
      <c r="N32" s="438"/>
      <c r="R32" s="344"/>
      <c r="S32" s="344"/>
      <c r="T32" s="3"/>
      <c r="U32" s="3"/>
      <c r="V32" s="3"/>
      <c r="W32" s="3"/>
      <c r="X32" s="3"/>
      <c r="Y32" s="3"/>
      <c r="Z32" s="3"/>
    </row>
    <row r="33" spans="1:26" ht="33.950000000000003" customHeight="1" thickBot="1">
      <c r="C33" s="523"/>
      <c r="F33" s="439"/>
      <c r="G33" s="440"/>
      <c r="H33" s="440"/>
      <c r="I33" s="440"/>
      <c r="J33" s="440"/>
      <c r="K33" s="440"/>
      <c r="L33" s="440"/>
      <c r="M33" s="440"/>
      <c r="N33" s="441"/>
      <c r="R33" s="344"/>
      <c r="S33" s="344"/>
      <c r="T33" s="3"/>
      <c r="U33" s="3"/>
      <c r="V33" s="3"/>
      <c r="W33" s="3"/>
      <c r="X33" s="3"/>
      <c r="Y33" s="3"/>
      <c r="Z33" s="3"/>
    </row>
    <row r="34" spans="1:26" ht="19.5" customHeight="1">
      <c r="F34" s="7"/>
    </row>
    <row r="35" spans="1:26" ht="19.5" customHeight="1">
      <c r="F35" s="7"/>
    </row>
    <row r="36" spans="1:26">
      <c r="E36" s="13" t="s">
        <v>38</v>
      </c>
      <c r="F36" s="13" t="s">
        <v>39</v>
      </c>
      <c r="G36" s="12"/>
      <c r="H36" s="12"/>
      <c r="I36" s="12"/>
      <c r="J36" s="12"/>
      <c r="K36" s="12"/>
      <c r="L36" s="12"/>
      <c r="M36" s="12"/>
      <c r="N36" s="12"/>
      <c r="O36" s="12"/>
    </row>
    <row r="38" spans="1:26">
      <c r="F38" s="447" t="s">
        <v>40</v>
      </c>
      <c r="G38" s="447"/>
      <c r="H38" s="447"/>
      <c r="I38" s="447"/>
      <c r="J38" s="447"/>
      <c r="K38" s="447"/>
      <c r="L38" s="447"/>
      <c r="M38" s="447"/>
      <c r="N38" s="447"/>
      <c r="O38" s="447"/>
    </row>
    <row r="39" spans="1:26" ht="42.6" customHeight="1">
      <c r="C39" s="359"/>
      <c r="F39" s="426" t="s">
        <v>242</v>
      </c>
      <c r="G39" s="426"/>
      <c r="H39" s="426"/>
      <c r="I39" s="426"/>
      <c r="J39" s="426"/>
      <c r="K39" s="426"/>
      <c r="L39" s="426"/>
      <c r="M39" s="426"/>
      <c r="N39" s="426"/>
      <c r="O39" s="426"/>
      <c r="P39" s="18"/>
    </row>
    <row r="40" spans="1:26">
      <c r="C40" s="359"/>
      <c r="P40" s="18"/>
    </row>
    <row r="41" spans="1:26" s="9" customFormat="1" ht="24.75">
      <c r="A41" s="345"/>
      <c r="B41" s="345"/>
      <c r="C41" s="345"/>
      <c r="D41" s="336"/>
      <c r="G41" s="135" t="s">
        <v>192</v>
      </c>
      <c r="H41" s="27" t="s">
        <v>6</v>
      </c>
      <c r="I41" s="27" t="s">
        <v>7</v>
      </c>
      <c r="J41" s="27" t="s">
        <v>8</v>
      </c>
      <c r="K41" s="27" t="s">
        <v>9</v>
      </c>
      <c r="L41" s="27" t="s">
        <v>10</v>
      </c>
      <c r="M41" s="27" t="s">
        <v>11</v>
      </c>
      <c r="N41" s="27" t="s">
        <v>12</v>
      </c>
      <c r="O41"/>
      <c r="P41"/>
      <c r="Q41" s="345"/>
      <c r="R41" s="345"/>
      <c r="S41" s="345" t="s">
        <v>196</v>
      </c>
    </row>
    <row r="42" spans="1:26" ht="14.45" customHeight="1">
      <c r="C42" s="525" t="s">
        <v>65</v>
      </c>
      <c r="F42" s="6" t="s">
        <v>74</v>
      </c>
      <c r="G42" s="144" t="s">
        <v>191</v>
      </c>
      <c r="H42" s="145" t="s">
        <v>161</v>
      </c>
      <c r="I42" s="145" t="s">
        <v>162</v>
      </c>
      <c r="J42" s="145" t="s">
        <v>163</v>
      </c>
      <c r="K42" s="145" t="s">
        <v>164</v>
      </c>
      <c r="L42" s="145" t="s">
        <v>165</v>
      </c>
      <c r="M42" s="145" t="s">
        <v>166</v>
      </c>
      <c r="N42" s="145" t="s">
        <v>167</v>
      </c>
      <c r="O42" s="146" t="s">
        <v>13</v>
      </c>
    </row>
    <row r="43" spans="1:26" ht="30">
      <c r="C43" s="525"/>
      <c r="E43" s="8">
        <v>1</v>
      </c>
      <c r="F43" s="320" t="str">
        <f>'Proj 3_Sect A-E'!$F$17</f>
        <v>[ex -- service area/route 1]</v>
      </c>
      <c r="G43" s="263" t="s">
        <v>69</v>
      </c>
      <c r="H43" s="264" t="s">
        <v>69</v>
      </c>
      <c r="I43" s="265" t="s">
        <v>69</v>
      </c>
      <c r="J43" s="265" t="s">
        <v>69</v>
      </c>
      <c r="K43" s="265" t="s">
        <v>69</v>
      </c>
      <c r="L43" s="265" t="s">
        <v>69</v>
      </c>
      <c r="M43" s="265" t="s">
        <v>69</v>
      </c>
      <c r="N43" s="265" t="s">
        <v>69</v>
      </c>
      <c r="O43" s="158">
        <f>SUM(H43:N43)</f>
        <v>0</v>
      </c>
    </row>
    <row r="44" spans="1:26" ht="30">
      <c r="C44" s="525"/>
      <c r="E44" s="8">
        <v>2</v>
      </c>
      <c r="F44" s="321" t="str">
        <f>'Proj 3_Sect A-E'!$F$18</f>
        <v>[ex -- service area/route 2]</v>
      </c>
      <c r="G44" s="263" t="s">
        <v>69</v>
      </c>
      <c r="H44" s="264" t="s">
        <v>69</v>
      </c>
      <c r="I44" s="265" t="s">
        <v>69</v>
      </c>
      <c r="J44" s="265" t="s">
        <v>69</v>
      </c>
      <c r="K44" s="265" t="s">
        <v>69</v>
      </c>
      <c r="L44" s="265" t="s">
        <v>69</v>
      </c>
      <c r="M44" s="265" t="s">
        <v>69</v>
      </c>
      <c r="N44" s="265" t="s">
        <v>69</v>
      </c>
      <c r="O44" s="158">
        <f t="shared" ref="O44:O46" si="0">SUM(H44:N44)</f>
        <v>0</v>
      </c>
    </row>
    <row r="45" spans="1:26" ht="30">
      <c r="C45" s="525"/>
      <c r="E45" s="8">
        <v>3</v>
      </c>
      <c r="F45" s="321" t="str">
        <f>'Proj 3_Sect A-E'!$F$19</f>
        <v>[ex -- service area/route 3]</v>
      </c>
      <c r="G45" s="263" t="s">
        <v>69</v>
      </c>
      <c r="H45" s="264" t="s">
        <v>69</v>
      </c>
      <c r="I45" s="265" t="s">
        <v>69</v>
      </c>
      <c r="J45" s="265" t="s">
        <v>69</v>
      </c>
      <c r="K45" s="265" t="s">
        <v>69</v>
      </c>
      <c r="L45" s="265" t="s">
        <v>69</v>
      </c>
      <c r="M45" s="265" t="s">
        <v>69</v>
      </c>
      <c r="N45" s="265" t="s">
        <v>69</v>
      </c>
      <c r="O45" s="158">
        <f t="shared" si="0"/>
        <v>0</v>
      </c>
    </row>
    <row r="46" spans="1:26" ht="30">
      <c r="C46" s="525"/>
      <c r="E46" s="8">
        <v>4</v>
      </c>
      <c r="F46" s="321" t="str">
        <f>'Proj 3_Sect A-E'!$F$20</f>
        <v>[ex -- service area/route 4]</v>
      </c>
      <c r="G46" s="263" t="s">
        <v>69</v>
      </c>
      <c r="H46" s="264" t="s">
        <v>69</v>
      </c>
      <c r="I46" s="265" t="s">
        <v>69</v>
      </c>
      <c r="J46" s="265" t="s">
        <v>69</v>
      </c>
      <c r="K46" s="265" t="s">
        <v>69</v>
      </c>
      <c r="L46" s="265" t="s">
        <v>69</v>
      </c>
      <c r="M46" s="265" t="s">
        <v>69</v>
      </c>
      <c r="N46" s="265" t="s">
        <v>69</v>
      </c>
      <c r="O46" s="158">
        <f t="shared" si="0"/>
        <v>0</v>
      </c>
    </row>
    <row r="47" spans="1:26" ht="30">
      <c r="C47" s="525"/>
      <c r="E47" s="8">
        <v>5</v>
      </c>
      <c r="F47" s="321" t="str">
        <f>'Proj 3_Sect A-E'!$F$21</f>
        <v>[ex -- service area/route 5]</v>
      </c>
      <c r="G47" s="263" t="s">
        <v>69</v>
      </c>
      <c r="H47" s="264" t="s">
        <v>69</v>
      </c>
      <c r="I47" s="265" t="s">
        <v>69</v>
      </c>
      <c r="J47" s="265" t="s">
        <v>69</v>
      </c>
      <c r="K47" s="265" t="s">
        <v>69</v>
      </c>
      <c r="L47" s="265" t="s">
        <v>69</v>
      </c>
      <c r="M47" s="265" t="s">
        <v>69</v>
      </c>
      <c r="N47" s="265" t="s">
        <v>69</v>
      </c>
      <c r="O47" s="158">
        <f>SUM(H47:N47)</f>
        <v>0</v>
      </c>
    </row>
    <row r="48" spans="1:26">
      <c r="C48" s="359"/>
      <c r="G48" s="160"/>
      <c r="H48" s="161"/>
      <c r="I48" s="161"/>
      <c r="J48" s="161"/>
      <c r="K48" s="161"/>
      <c r="L48" s="161"/>
      <c r="M48" s="161"/>
      <c r="N48" s="161"/>
      <c r="O48" s="159"/>
      <c r="P48" s="18"/>
    </row>
    <row r="49" spans="3:18">
      <c r="C49" s="359" t="s">
        <v>32</v>
      </c>
      <c r="D49" s="336" t="s">
        <v>29</v>
      </c>
      <c r="F49" s="67" t="s">
        <v>44</v>
      </c>
      <c r="G49" s="162">
        <f>SUM(G43:G47)</f>
        <v>0</v>
      </c>
      <c r="H49" s="163">
        <f t="shared" ref="H49:O49" si="1">SUM(H43:H47)</f>
        <v>0</v>
      </c>
      <c r="I49" s="163">
        <f t="shared" si="1"/>
        <v>0</v>
      </c>
      <c r="J49" s="163">
        <f t="shared" si="1"/>
        <v>0</v>
      </c>
      <c r="K49" s="163">
        <f t="shared" si="1"/>
        <v>0</v>
      </c>
      <c r="L49" s="163">
        <f t="shared" si="1"/>
        <v>0</v>
      </c>
      <c r="M49" s="163">
        <f t="shared" si="1"/>
        <v>0</v>
      </c>
      <c r="N49" s="163">
        <f t="shared" si="1"/>
        <v>0</v>
      </c>
      <c r="O49" s="164">
        <f t="shared" si="1"/>
        <v>0</v>
      </c>
      <c r="P49" s="18"/>
    </row>
    <row r="50" spans="3:18">
      <c r="C50" s="359"/>
      <c r="P50" s="18"/>
    </row>
    <row r="51" spans="3:18">
      <c r="C51" s="359"/>
      <c r="P51" s="18"/>
    </row>
    <row r="52" spans="3:18">
      <c r="C52" s="359"/>
      <c r="E52" s="13" t="s">
        <v>42</v>
      </c>
      <c r="F52" s="13" t="s">
        <v>46</v>
      </c>
      <c r="G52" s="12"/>
      <c r="H52" s="12"/>
      <c r="I52" s="12"/>
      <c r="J52" s="12"/>
      <c r="K52" s="12"/>
      <c r="L52" s="12"/>
      <c r="M52" s="12"/>
      <c r="N52" s="12"/>
      <c r="O52" s="12"/>
      <c r="P52" s="18"/>
    </row>
    <row r="53" spans="3:18" ht="14.45" customHeight="1">
      <c r="C53" s="359"/>
      <c r="F53" s="103"/>
      <c r="M53" s="137"/>
      <c r="N53" s="106"/>
      <c r="P53" s="18"/>
    </row>
    <row r="54" spans="3:18" ht="14.45" customHeight="1">
      <c r="C54" s="359"/>
      <c r="F54" s="80" t="s">
        <v>197</v>
      </c>
      <c r="G54" s="80"/>
      <c r="I54" s="181" t="s">
        <v>261</v>
      </c>
      <c r="J54" s="181"/>
      <c r="M54" s="472" t="s">
        <v>318</v>
      </c>
      <c r="N54" s="473"/>
      <c r="P54" s="18"/>
    </row>
    <row r="55" spans="3:18">
      <c r="C55" s="359"/>
      <c r="F55" t="s">
        <v>212</v>
      </c>
      <c r="H55" s="62"/>
      <c r="I55" s="62"/>
      <c r="M55" s="474"/>
      <c r="N55" s="475"/>
      <c r="P55" s="18"/>
    </row>
    <row r="56" spans="3:18" ht="45">
      <c r="C56" s="359"/>
      <c r="E56" s="9"/>
      <c r="F56" s="6" t="s">
        <v>74</v>
      </c>
      <c r="G56" s="100" t="s">
        <v>338</v>
      </c>
      <c r="H56" s="100" t="s">
        <v>339</v>
      </c>
      <c r="I56" s="100" t="s">
        <v>340</v>
      </c>
      <c r="K56" s="101" t="s">
        <v>371</v>
      </c>
      <c r="M56" s="474"/>
      <c r="N56" s="475"/>
      <c r="P56" s="18"/>
      <c r="R56" s="346" t="s">
        <v>265</v>
      </c>
    </row>
    <row r="57" spans="3:18" ht="24" customHeight="1">
      <c r="C57" s="359"/>
      <c r="E57" s="8">
        <v>1</v>
      </c>
      <c r="F57" s="322" t="str">
        <f>IF(J17=$R$57,F17,IF(J17=$R$58,F17,IF(J17=$R$59,F17,"n/a")))</f>
        <v>n/a</v>
      </c>
      <c r="G57" s="255"/>
      <c r="H57" s="256"/>
      <c r="I57" s="130">
        <f>G57+H57</f>
        <v>0</v>
      </c>
      <c r="K57" s="255">
        <v>0</v>
      </c>
      <c r="M57" s="474"/>
      <c r="N57" s="475"/>
      <c r="P57" s="18"/>
      <c r="R57" s="336" t="str">
        <f>dropdowns!D5</f>
        <v>Existing Service - Continuation/Funding Extension</v>
      </c>
    </row>
    <row r="58" spans="3:18" ht="24" customHeight="1">
      <c r="C58" s="526" t="s">
        <v>249</v>
      </c>
      <c r="E58" s="8">
        <v>2</v>
      </c>
      <c r="F58" s="323" t="str">
        <f>IF(J18=$R$57,F18,IF(J18=$R$58,F18,IF(J18=$R$59,F18,"n/a")))</f>
        <v>n/a</v>
      </c>
      <c r="G58" s="255"/>
      <c r="H58" s="256"/>
      <c r="I58" s="130">
        <f>G58+H58</f>
        <v>0</v>
      </c>
      <c r="K58" s="255"/>
      <c r="M58" s="474"/>
      <c r="N58" s="475"/>
      <c r="P58" s="18"/>
      <c r="R58" s="336" t="str">
        <f>dropdowns!D6</f>
        <v>Existing Service - Expansion of Service Area or Time Period</v>
      </c>
    </row>
    <row r="59" spans="3:18" ht="24" customHeight="1">
      <c r="C59" s="526"/>
      <c r="D59" s="336" t="s">
        <v>29</v>
      </c>
      <c r="E59" s="8">
        <v>3</v>
      </c>
      <c r="F59" s="323" t="str">
        <f>IF(J19=$R$57,F19,IF(J19=$R$58,F19,IF(J19=$R$59,F19,"n/a")))</f>
        <v>n/a</v>
      </c>
      <c r="G59" s="255"/>
      <c r="H59" s="256"/>
      <c r="I59" s="130">
        <f t="shared" ref="I59:I61" si="2">G59+H59</f>
        <v>0</v>
      </c>
      <c r="K59" s="255"/>
      <c r="M59" s="474"/>
      <c r="N59" s="475"/>
      <c r="P59" s="18"/>
      <c r="R59" s="336" t="str">
        <f>dropdowns!D7</f>
        <v>Existing Service - Other Service Modification (explain in Project Description)</v>
      </c>
    </row>
    <row r="60" spans="3:18" ht="24" customHeight="1">
      <c r="C60" s="526"/>
      <c r="E60" s="8">
        <v>4</v>
      </c>
      <c r="F60" s="323" t="str">
        <f>IF(J20=$R$57,F20,IF(J20=$R$58,F20,IF(J20=$R$59,F20,"n/a")))</f>
        <v>n/a</v>
      </c>
      <c r="G60" s="255"/>
      <c r="H60" s="256"/>
      <c r="I60" s="130">
        <f t="shared" si="2"/>
        <v>0</v>
      </c>
      <c r="K60" s="255"/>
      <c r="M60" s="474"/>
      <c r="N60" s="475"/>
      <c r="P60" s="18"/>
    </row>
    <row r="61" spans="3:18" ht="24" customHeight="1">
      <c r="C61" s="526"/>
      <c r="E61" s="8">
        <v>5</v>
      </c>
      <c r="F61" s="324" t="str">
        <f>IF(J21=$R$57,F21,IF(J21=$R$58,F21,IF(J21=$R$59,F21,"n/a")))</f>
        <v>n/a</v>
      </c>
      <c r="G61" s="257"/>
      <c r="H61" s="258"/>
      <c r="I61" s="130">
        <f t="shared" si="2"/>
        <v>0</v>
      </c>
      <c r="K61" s="257"/>
      <c r="M61" s="474"/>
      <c r="N61" s="475"/>
      <c r="P61" s="18"/>
    </row>
    <row r="62" spans="3:18" ht="21" customHeight="1">
      <c r="C62" s="359"/>
      <c r="E62" s="8"/>
      <c r="G62" s="105">
        <f>SUM(G57:G61)</f>
        <v>0</v>
      </c>
      <c r="H62" s="105">
        <f>SUM(H57:H61)</f>
        <v>0</v>
      </c>
      <c r="I62" s="131">
        <f>SUM(I57:I61)</f>
        <v>0</v>
      </c>
      <c r="K62" s="105">
        <f>SUM(K57:K61)</f>
        <v>0</v>
      </c>
      <c r="M62" s="474"/>
      <c r="N62" s="475"/>
      <c r="P62" s="18"/>
    </row>
    <row r="63" spans="3:18">
      <c r="C63" s="359"/>
      <c r="F63" s="81"/>
      <c r="M63" s="476"/>
      <c r="N63" s="477"/>
      <c r="P63" s="18"/>
    </row>
    <row r="64" spans="3:18">
      <c r="C64" s="359"/>
      <c r="F64" s="81"/>
      <c r="M64" s="168"/>
      <c r="N64" s="168"/>
      <c r="P64" s="18"/>
    </row>
    <row r="65" spans="1:19">
      <c r="C65" s="359"/>
      <c r="F65" s="81"/>
      <c r="M65" s="168"/>
      <c r="N65" s="168"/>
      <c r="P65" s="18"/>
    </row>
    <row r="66" spans="1:19">
      <c r="C66" s="359"/>
      <c r="F66" s="80" t="s">
        <v>369</v>
      </c>
      <c r="G66" s="116"/>
      <c r="I66" s="181" t="s">
        <v>261</v>
      </c>
      <c r="J66" s="181"/>
      <c r="P66" s="18"/>
    </row>
    <row r="67" spans="1:19" ht="24.6" customHeight="1">
      <c r="C67" s="359"/>
      <c r="G67" s="443" t="s">
        <v>192</v>
      </c>
      <c r="H67" s="27" t="s">
        <v>6</v>
      </c>
      <c r="I67" s="27" t="s">
        <v>7</v>
      </c>
      <c r="J67" s="27" t="s">
        <v>8</v>
      </c>
      <c r="K67" s="27" t="s">
        <v>9</v>
      </c>
      <c r="L67" s="27" t="s">
        <v>10</v>
      </c>
      <c r="M67" s="27" t="s">
        <v>11</v>
      </c>
      <c r="N67" s="27" t="s">
        <v>12</v>
      </c>
      <c r="P67" s="18"/>
      <c r="R67" s="356"/>
    </row>
    <row r="68" spans="1:19">
      <c r="C68" s="359"/>
      <c r="F68" s="29"/>
      <c r="G68" s="443"/>
      <c r="H68" s="93" t="s">
        <v>161</v>
      </c>
      <c r="I68" s="93" t="s">
        <v>162</v>
      </c>
      <c r="J68" s="93" t="s">
        <v>163</v>
      </c>
      <c r="K68" s="93" t="s">
        <v>164</v>
      </c>
      <c r="L68" s="93" t="s">
        <v>165</v>
      </c>
      <c r="M68" s="93" t="s">
        <v>166</v>
      </c>
      <c r="N68" s="93" t="s">
        <v>167</v>
      </c>
      <c r="O68" s="27" t="s">
        <v>13</v>
      </c>
      <c r="P68" s="18"/>
      <c r="R68" s="357"/>
    </row>
    <row r="69" spans="1:19" s="3" customFormat="1" ht="17.45" customHeight="1">
      <c r="A69" s="344"/>
      <c r="B69" s="344"/>
      <c r="C69" s="359"/>
      <c r="D69" s="344"/>
      <c r="F69" s="442" t="s">
        <v>52</v>
      </c>
      <c r="G69" s="442"/>
      <c r="H69" s="442"/>
      <c r="I69" s="442"/>
      <c r="J69" s="442"/>
      <c r="K69" s="442"/>
      <c r="L69" s="442"/>
      <c r="M69" s="442"/>
      <c r="N69" s="442"/>
      <c r="O69" s="442"/>
      <c r="P69" s="18"/>
      <c r="Q69" s="344"/>
      <c r="R69" s="575" t="s">
        <v>370</v>
      </c>
      <c r="S69" s="344"/>
    </row>
    <row r="70" spans="1:19" ht="26.25" customHeight="1">
      <c r="C70" s="359" t="s">
        <v>32</v>
      </c>
      <c r="D70" s="336" t="s">
        <v>94</v>
      </c>
      <c r="F70" s="26" t="s">
        <v>28</v>
      </c>
      <c r="G70" s="95">
        <f>G72*(1-G73)</f>
        <v>0</v>
      </c>
      <c r="H70" s="30">
        <f>H72*(1-H73)</f>
        <v>0</v>
      </c>
      <c r="I70" s="30">
        <f t="shared" ref="I70:N70" si="3">I72*(1-I73)</f>
        <v>0</v>
      </c>
      <c r="J70" s="30">
        <f t="shared" si="3"/>
        <v>0</v>
      </c>
      <c r="K70" s="30">
        <f t="shared" si="3"/>
        <v>0</v>
      </c>
      <c r="L70" s="30">
        <f t="shared" si="3"/>
        <v>0</v>
      </c>
      <c r="M70" s="30">
        <f t="shared" si="3"/>
        <v>0</v>
      </c>
      <c r="N70" s="30">
        <f t="shared" si="3"/>
        <v>0</v>
      </c>
      <c r="O70" s="108">
        <f>SUM(H70:N70)</f>
        <v>0</v>
      </c>
      <c r="P70" s="18"/>
      <c r="Q70" s="344"/>
      <c r="R70" s="575"/>
    </row>
    <row r="71" spans="1:19" ht="26.25" customHeight="1">
      <c r="C71" s="359" t="s">
        <v>32</v>
      </c>
      <c r="D71" s="336" t="s">
        <v>94</v>
      </c>
      <c r="F71" s="125" t="s">
        <v>193</v>
      </c>
      <c r="G71" s="95">
        <f>G72*G73</f>
        <v>0</v>
      </c>
      <c r="H71" s="69">
        <f>H72*H73</f>
        <v>0</v>
      </c>
      <c r="I71" s="69">
        <f t="shared" ref="I71:N71" si="4">I72*I73</f>
        <v>0</v>
      </c>
      <c r="J71" s="69">
        <f t="shared" si="4"/>
        <v>0</v>
      </c>
      <c r="K71" s="69">
        <f t="shared" si="4"/>
        <v>0</v>
      </c>
      <c r="L71" s="69">
        <f t="shared" si="4"/>
        <v>0</v>
      </c>
      <c r="M71" s="69">
        <f t="shared" si="4"/>
        <v>0</v>
      </c>
      <c r="N71" s="69">
        <f t="shared" si="4"/>
        <v>0</v>
      </c>
      <c r="O71" s="108">
        <f>SUM(H71:N71)</f>
        <v>0</v>
      </c>
      <c r="P71" s="18"/>
      <c r="Q71" s="344"/>
      <c r="R71" s="575"/>
    </row>
    <row r="72" spans="1:19" ht="26.25" customHeight="1">
      <c r="C72" s="360" t="s">
        <v>30</v>
      </c>
      <c r="F72" s="16" t="s">
        <v>200</v>
      </c>
      <c r="G72" s="253"/>
      <c r="H72" s="254"/>
      <c r="I72" s="254"/>
      <c r="J72" s="254"/>
      <c r="K72" s="254"/>
      <c r="L72" s="254"/>
      <c r="M72" s="254"/>
      <c r="N72" s="254"/>
      <c r="O72" s="109">
        <f>SUM(O70:O71)</f>
        <v>0</v>
      </c>
      <c r="P72" s="18"/>
      <c r="Q72" s="336" t="s">
        <v>56</v>
      </c>
      <c r="R72" s="575"/>
    </row>
    <row r="73" spans="1:19" ht="26.25" customHeight="1">
      <c r="C73" s="360" t="s">
        <v>31</v>
      </c>
      <c r="F73" s="16" t="s">
        <v>201</v>
      </c>
      <c r="G73" s="250"/>
      <c r="H73" s="251"/>
      <c r="I73" s="251"/>
      <c r="J73" s="251"/>
      <c r="K73" s="251"/>
      <c r="L73" s="251"/>
      <c r="M73" s="251"/>
      <c r="N73" s="251"/>
      <c r="O73" s="110"/>
      <c r="P73" s="18"/>
      <c r="Q73" s="336" t="s">
        <v>56</v>
      </c>
      <c r="R73" s="575"/>
    </row>
    <row r="74" spans="1:19" ht="15.6" customHeight="1">
      <c r="H74" s="32"/>
      <c r="I74" s="32"/>
      <c r="J74" s="32"/>
      <c r="K74" s="32"/>
      <c r="L74" s="32"/>
      <c r="M74" s="32"/>
      <c r="N74" s="10"/>
      <c r="O74" s="33"/>
      <c r="P74" s="18"/>
      <c r="R74" s="575"/>
    </row>
    <row r="75" spans="1:19" ht="15.6" customHeight="1">
      <c r="H75" s="32"/>
      <c r="I75" s="32"/>
      <c r="J75" s="32"/>
      <c r="K75" s="32"/>
      <c r="L75" s="32"/>
      <c r="M75" s="32"/>
      <c r="N75" s="10"/>
      <c r="O75" s="33"/>
      <c r="P75" s="18"/>
      <c r="R75" s="575"/>
    </row>
    <row r="76" spans="1:19" s="3" customFormat="1" ht="17.45" customHeight="1">
      <c r="A76" s="344"/>
      <c r="B76" s="344"/>
      <c r="C76" s="344"/>
      <c r="D76" s="344"/>
      <c r="F76" s="442" t="s">
        <v>27</v>
      </c>
      <c r="G76" s="442"/>
      <c r="H76" s="442"/>
      <c r="I76" s="442"/>
      <c r="J76" s="442"/>
      <c r="K76" s="442"/>
      <c r="L76" s="442"/>
      <c r="M76" s="442"/>
      <c r="N76" s="442"/>
      <c r="O76" s="442"/>
      <c r="P76" s="18"/>
      <c r="Q76" s="344"/>
      <c r="R76" s="575"/>
      <c r="S76" s="344"/>
    </row>
    <row r="77" spans="1:19" ht="26.25" customHeight="1">
      <c r="C77" s="359" t="s">
        <v>32</v>
      </c>
      <c r="D77" s="336" t="s">
        <v>29</v>
      </c>
      <c r="F77" s="26" t="s">
        <v>28</v>
      </c>
      <c r="G77" s="95">
        <f>G79*(1-G80)</f>
        <v>0</v>
      </c>
      <c r="H77" s="30">
        <f>H79*(1-H80)</f>
        <v>0</v>
      </c>
      <c r="I77" s="30">
        <f t="shared" ref="I77:N77" si="5">I79*(1-I80)</f>
        <v>0</v>
      </c>
      <c r="J77" s="30">
        <f t="shared" si="5"/>
        <v>0</v>
      </c>
      <c r="K77" s="30">
        <f t="shared" si="5"/>
        <v>0</v>
      </c>
      <c r="L77" s="30">
        <f t="shared" si="5"/>
        <v>0</v>
      </c>
      <c r="M77" s="30">
        <f t="shared" si="5"/>
        <v>0</v>
      </c>
      <c r="N77" s="30">
        <f t="shared" si="5"/>
        <v>0</v>
      </c>
      <c r="O77" s="108">
        <f>SUM(H77:N77)</f>
        <v>0</v>
      </c>
      <c r="P77" s="18"/>
      <c r="Q77" s="344"/>
      <c r="R77" s="575"/>
    </row>
    <row r="78" spans="1:19" ht="26.25" customHeight="1">
      <c r="C78" s="359" t="s">
        <v>32</v>
      </c>
      <c r="D78" s="336" t="s">
        <v>29</v>
      </c>
      <c r="F78" s="125" t="s">
        <v>193</v>
      </c>
      <c r="G78" s="95">
        <f>G79*G80</f>
        <v>0</v>
      </c>
      <c r="H78" s="69">
        <f>H79*H80</f>
        <v>0</v>
      </c>
      <c r="I78" s="69">
        <f t="shared" ref="I78:N78" si="6">I79*I80</f>
        <v>0</v>
      </c>
      <c r="J78" s="69">
        <f t="shared" si="6"/>
        <v>0</v>
      </c>
      <c r="K78" s="69">
        <f t="shared" si="6"/>
        <v>0</v>
      </c>
      <c r="L78" s="69">
        <f t="shared" si="6"/>
        <v>0</v>
      </c>
      <c r="M78" s="69">
        <f t="shared" si="6"/>
        <v>0</v>
      </c>
      <c r="N78" s="69">
        <f t="shared" si="6"/>
        <v>0</v>
      </c>
      <c r="O78" s="108">
        <f>SUM(H78:N78)</f>
        <v>0</v>
      </c>
      <c r="P78" s="18"/>
      <c r="Q78" s="344"/>
      <c r="R78" s="575"/>
    </row>
    <row r="79" spans="1:19" ht="26.25" customHeight="1">
      <c r="C79" s="360" t="s">
        <v>30</v>
      </c>
      <c r="F79" s="16" t="s">
        <v>202</v>
      </c>
      <c r="G79" s="253"/>
      <c r="H79" s="254"/>
      <c r="I79" s="254"/>
      <c r="J79" s="254"/>
      <c r="K79" s="254"/>
      <c r="L79" s="254"/>
      <c r="M79" s="254"/>
      <c r="N79" s="254"/>
      <c r="O79" s="109">
        <f>SUM(O77:O78)</f>
        <v>0</v>
      </c>
      <c r="P79" s="18"/>
      <c r="Q79" s="336" t="s">
        <v>56</v>
      </c>
      <c r="R79" s="575"/>
    </row>
    <row r="80" spans="1:19" ht="26.25" customHeight="1">
      <c r="C80" s="360" t="s">
        <v>31</v>
      </c>
      <c r="F80" s="16" t="s">
        <v>201</v>
      </c>
      <c r="G80" s="250"/>
      <c r="H80" s="251"/>
      <c r="I80" s="251"/>
      <c r="J80" s="251"/>
      <c r="K80" s="251"/>
      <c r="L80" s="251"/>
      <c r="M80" s="251"/>
      <c r="N80" s="251"/>
      <c r="O80" s="110"/>
      <c r="P80" s="18"/>
      <c r="Q80" s="336" t="s">
        <v>56</v>
      </c>
      <c r="R80" s="575"/>
    </row>
    <row r="81" spans="1:22" ht="15.6" customHeight="1">
      <c r="H81" s="32"/>
      <c r="I81" s="32"/>
      <c r="J81" s="32"/>
      <c r="K81" s="32"/>
      <c r="L81" s="32"/>
      <c r="M81" s="32"/>
      <c r="N81" s="10"/>
      <c r="O81" s="33"/>
      <c r="P81" s="18"/>
      <c r="R81" s="575"/>
    </row>
    <row r="82" spans="1:22" ht="15.6" customHeight="1">
      <c r="G82" s="104" t="s">
        <v>191</v>
      </c>
      <c r="H82" s="32"/>
      <c r="I82" s="32"/>
      <c r="J82" s="32"/>
      <c r="K82" s="32"/>
      <c r="L82" s="32"/>
      <c r="M82" s="32"/>
      <c r="N82" s="10"/>
      <c r="O82" s="33"/>
      <c r="P82" s="18"/>
      <c r="R82" s="576"/>
    </row>
    <row r="83" spans="1:22" s="3" customFormat="1" ht="20.100000000000001" customHeight="1">
      <c r="A83" s="344"/>
      <c r="B83" s="344"/>
      <c r="C83" s="344"/>
      <c r="D83" s="344"/>
      <c r="F83" s="442" t="s">
        <v>213</v>
      </c>
      <c r="G83" s="442"/>
      <c r="H83" s="442"/>
      <c r="I83" s="442"/>
      <c r="J83" s="442"/>
      <c r="K83" s="442"/>
      <c r="L83" s="442"/>
      <c r="M83" s="442"/>
      <c r="N83" s="442"/>
      <c r="O83" s="442"/>
      <c r="P83" s="18"/>
      <c r="Q83" s="344"/>
      <c r="R83" s="576"/>
      <c r="S83" s="344"/>
    </row>
    <row r="84" spans="1:22" ht="26.25" customHeight="1">
      <c r="C84" s="359" t="s">
        <v>32</v>
      </c>
      <c r="D84" s="336" t="s">
        <v>29</v>
      </c>
      <c r="F84" s="26" t="s">
        <v>28</v>
      </c>
      <c r="G84" s="96">
        <f>G86*(1-G89)</f>
        <v>0</v>
      </c>
      <c r="H84" s="30">
        <f>H88*(1-H89)</f>
        <v>0</v>
      </c>
      <c r="I84" s="30">
        <f t="shared" ref="I84:N84" si="7">I88*(1-I89)</f>
        <v>0</v>
      </c>
      <c r="J84" s="30">
        <f t="shared" si="7"/>
        <v>0</v>
      </c>
      <c r="K84" s="30">
        <f t="shared" si="7"/>
        <v>0</v>
      </c>
      <c r="L84" s="30">
        <f t="shared" si="7"/>
        <v>0</v>
      </c>
      <c r="M84" s="30">
        <f t="shared" si="7"/>
        <v>0</v>
      </c>
      <c r="N84" s="30">
        <f t="shared" si="7"/>
        <v>0</v>
      </c>
      <c r="O84" s="108">
        <f>SUM(H84:N84)</f>
        <v>0</v>
      </c>
      <c r="P84" s="18"/>
      <c r="Q84" s="344"/>
    </row>
    <row r="85" spans="1:22" ht="26.25" customHeight="1">
      <c r="C85" s="359" t="s">
        <v>32</v>
      </c>
      <c r="D85" s="336" t="s">
        <v>29</v>
      </c>
      <c r="F85" s="125" t="s">
        <v>193</v>
      </c>
      <c r="G85" s="97">
        <f>G86*G89</f>
        <v>0</v>
      </c>
      <c r="H85" s="69">
        <f>H88*H89</f>
        <v>0</v>
      </c>
      <c r="I85" s="69">
        <f t="shared" ref="I85:N85" si="8">I88*I89</f>
        <v>0</v>
      </c>
      <c r="J85" s="69">
        <f t="shared" si="8"/>
        <v>0</v>
      </c>
      <c r="K85" s="69">
        <f t="shared" si="8"/>
        <v>0</v>
      </c>
      <c r="L85" s="69">
        <f t="shared" si="8"/>
        <v>0</v>
      </c>
      <c r="M85" s="69">
        <f t="shared" si="8"/>
        <v>0</v>
      </c>
      <c r="N85" s="69">
        <f t="shared" si="8"/>
        <v>0</v>
      </c>
      <c r="O85" s="108">
        <f>SUM(H85:N85)</f>
        <v>0</v>
      </c>
      <c r="P85" s="18"/>
      <c r="R85" s="346" t="s">
        <v>240</v>
      </c>
    </row>
    <row r="86" spans="1:22" ht="26.25" customHeight="1">
      <c r="C86" s="360" t="s">
        <v>30</v>
      </c>
      <c r="F86" s="16" t="s">
        <v>207</v>
      </c>
      <c r="G86" s="115">
        <f>G62</f>
        <v>0</v>
      </c>
      <c r="H86" s="252"/>
      <c r="I86" s="252"/>
      <c r="J86" s="252"/>
      <c r="K86" s="252"/>
      <c r="L86" s="252"/>
      <c r="M86" s="252"/>
      <c r="N86" s="252"/>
      <c r="O86" s="154">
        <f>SUM(H86:N86)</f>
        <v>0</v>
      </c>
      <c r="P86" s="18"/>
      <c r="Q86" s="336" t="s">
        <v>56</v>
      </c>
      <c r="R86" s="347" t="e">
        <f>AVERAGEIF(H86:N86,"&gt;0",H86:N86)</f>
        <v>#DIV/0!</v>
      </c>
      <c r="S86" s="336" t="s">
        <v>395</v>
      </c>
    </row>
    <row r="87" spans="1:22" ht="26.25" customHeight="1">
      <c r="C87" s="360"/>
      <c r="F87" s="133" t="s">
        <v>335</v>
      </c>
      <c r="G87" s="404">
        <f>K62</f>
        <v>0</v>
      </c>
      <c r="H87" s="405">
        <f>IF(H86&gt;0,-$J$145*'Proj 1_Sect G-I'!P99,0)</f>
        <v>0</v>
      </c>
      <c r="I87" s="405">
        <f>IF(I86&gt;0,-$J$145*'Proj 1_Sect G-I'!P100,0)</f>
        <v>0</v>
      </c>
      <c r="J87" s="405">
        <f>IF(J86&gt;0,-$J$145*'Proj 1_Sect G-I'!P101,0)</f>
        <v>0</v>
      </c>
      <c r="K87" s="405">
        <f>IF(K86&gt;0,-$J$145*'Proj 1_Sect G-I'!P102,0)</f>
        <v>0</v>
      </c>
      <c r="L87" s="405">
        <f>IF(L86&gt;0,-$J$145*'Proj 1_Sect G-I'!P103,0)</f>
        <v>0</v>
      </c>
      <c r="M87" s="405">
        <f>IF(M86&gt;0,-$J$145*'Proj 1_Sect G-I'!P104,0)</f>
        <v>0</v>
      </c>
      <c r="N87" s="405">
        <f>IF(N86&gt;0,-$J$145*'Proj 1_Sect G-I'!P105,0)</f>
        <v>0</v>
      </c>
      <c r="O87" s="406">
        <f>SUM(G87:N87)</f>
        <v>0</v>
      </c>
      <c r="P87" s="18"/>
    </row>
    <row r="88" spans="1:22" ht="26.25" customHeight="1">
      <c r="C88" s="360"/>
      <c r="F88" s="67" t="s">
        <v>217</v>
      </c>
      <c r="G88" s="155">
        <f>G86-G87</f>
        <v>0</v>
      </c>
      <c r="H88" s="156">
        <f>H86+H87</f>
        <v>0</v>
      </c>
      <c r="I88" s="156">
        <f t="shared" ref="I88:N88" si="9">I86+I87</f>
        <v>0</v>
      </c>
      <c r="J88" s="156">
        <f t="shared" si="9"/>
        <v>0</v>
      </c>
      <c r="K88" s="156">
        <f t="shared" si="9"/>
        <v>0</v>
      </c>
      <c r="L88" s="156">
        <f t="shared" si="9"/>
        <v>0</v>
      </c>
      <c r="M88" s="156">
        <f t="shared" si="9"/>
        <v>0</v>
      </c>
      <c r="N88" s="156">
        <f t="shared" si="9"/>
        <v>0</v>
      </c>
      <c r="O88" s="157">
        <f>SUM(G88:N88)</f>
        <v>0</v>
      </c>
      <c r="P88" s="18"/>
      <c r="R88" s="347" t="e">
        <f>AVERAGEIF(H88:N88,"&gt;0",H88:N88)</f>
        <v>#DIV/0!</v>
      </c>
      <c r="S88" s="336" t="s">
        <v>394</v>
      </c>
    </row>
    <row r="89" spans="1:22" ht="26.25" customHeight="1">
      <c r="C89" s="360" t="s">
        <v>31</v>
      </c>
      <c r="F89" s="16" t="s">
        <v>201</v>
      </c>
      <c r="G89" s="250"/>
      <c r="H89" s="251"/>
      <c r="I89" s="251"/>
      <c r="J89" s="251"/>
      <c r="K89" s="251"/>
      <c r="L89" s="251"/>
      <c r="M89" s="251"/>
      <c r="N89" s="251"/>
      <c r="O89" s="110"/>
      <c r="P89" s="18"/>
      <c r="Q89" s="336" t="s">
        <v>56</v>
      </c>
    </row>
    <row r="90" spans="1:22">
      <c r="C90" s="359"/>
      <c r="F90" s="34"/>
      <c r="G90" s="34"/>
      <c r="H90" s="35"/>
      <c r="I90" s="35"/>
      <c r="J90" s="35"/>
      <c r="K90" s="35"/>
      <c r="L90" s="35"/>
      <c r="M90" s="36"/>
      <c r="N90" s="37"/>
      <c r="O90" s="37"/>
      <c r="P90" s="18"/>
    </row>
    <row r="91" spans="1:22">
      <c r="C91" s="359"/>
      <c r="F91" s="34"/>
      <c r="G91" s="34"/>
      <c r="H91" s="35"/>
      <c r="I91" s="35"/>
      <c r="J91" s="35"/>
      <c r="K91" s="35"/>
      <c r="L91" s="35"/>
      <c r="M91" s="36"/>
      <c r="N91" s="37"/>
      <c r="O91" s="37"/>
      <c r="P91" s="18"/>
      <c r="R91" s="336" t="s">
        <v>255</v>
      </c>
    </row>
    <row r="92" spans="1:22" ht="26.25" customHeight="1">
      <c r="C92" s="359" t="s">
        <v>32</v>
      </c>
      <c r="D92" s="336" t="s">
        <v>29</v>
      </c>
      <c r="F92" s="61" t="s">
        <v>43</v>
      </c>
      <c r="G92" s="267">
        <f t="shared" ref="G92:N93" si="10">G70+G77+G84</f>
        <v>0</v>
      </c>
      <c r="H92" s="268">
        <f t="shared" si="10"/>
        <v>0</v>
      </c>
      <c r="I92" s="268">
        <f t="shared" si="10"/>
        <v>0</v>
      </c>
      <c r="J92" s="268">
        <f t="shared" si="10"/>
        <v>0</v>
      </c>
      <c r="K92" s="268">
        <f t="shared" si="10"/>
        <v>0</v>
      </c>
      <c r="L92" s="268">
        <f t="shared" si="10"/>
        <v>0</v>
      </c>
      <c r="M92" s="268">
        <f t="shared" si="10"/>
        <v>0</v>
      </c>
      <c r="N92" s="268">
        <f t="shared" si="10"/>
        <v>0</v>
      </c>
      <c r="O92" s="269">
        <f>SUM(H92:N92)</f>
        <v>0</v>
      </c>
      <c r="P92" s="18"/>
      <c r="U92" s="21" t="s">
        <v>256</v>
      </c>
    </row>
    <row r="93" spans="1:22" ht="26.25" customHeight="1">
      <c r="C93" s="359" t="s">
        <v>32</v>
      </c>
      <c r="D93" s="336" t="s">
        <v>29</v>
      </c>
      <c r="F93" s="61" t="s">
        <v>47</v>
      </c>
      <c r="G93" s="270">
        <f t="shared" si="10"/>
        <v>0</v>
      </c>
      <c r="H93" s="268">
        <f t="shared" si="10"/>
        <v>0</v>
      </c>
      <c r="I93" s="268">
        <f t="shared" si="10"/>
        <v>0</v>
      </c>
      <c r="J93" s="268">
        <f t="shared" si="10"/>
        <v>0</v>
      </c>
      <c r="K93" s="268">
        <f t="shared" si="10"/>
        <v>0</v>
      </c>
      <c r="L93" s="268">
        <f t="shared" si="10"/>
        <v>0</v>
      </c>
      <c r="M93" s="268">
        <f t="shared" si="10"/>
        <v>0</v>
      </c>
      <c r="N93" s="268">
        <f t="shared" si="10"/>
        <v>0</v>
      </c>
      <c r="O93" s="269">
        <f>SUM(H93:N93)</f>
        <v>0</v>
      </c>
      <c r="P93" s="18"/>
      <c r="R93" s="348" t="s">
        <v>254</v>
      </c>
      <c r="S93" s="347">
        <f>I62</f>
        <v>0</v>
      </c>
      <c r="U93" s="11">
        <v>592000</v>
      </c>
      <c r="V93" t="s">
        <v>76</v>
      </c>
    </row>
    <row r="94" spans="1:22" s="3" customFormat="1" ht="26.25" customHeight="1">
      <c r="A94" s="344"/>
      <c r="B94" s="344"/>
      <c r="C94" s="359" t="s">
        <v>32</v>
      </c>
      <c r="D94" s="336" t="s">
        <v>29</v>
      </c>
      <c r="F94" s="117" t="s">
        <v>15</v>
      </c>
      <c r="G94" s="121">
        <f>SUM(G92:G93)</f>
        <v>0</v>
      </c>
      <c r="H94" s="122">
        <f t="shared" ref="H94:O94" si="11">SUM(H92:H93)</f>
        <v>0</v>
      </c>
      <c r="I94" s="122">
        <f t="shared" si="11"/>
        <v>0</v>
      </c>
      <c r="J94" s="122">
        <f t="shared" si="11"/>
        <v>0</v>
      </c>
      <c r="K94" s="122">
        <f t="shared" si="11"/>
        <v>0</v>
      </c>
      <c r="L94" s="122">
        <f t="shared" si="11"/>
        <v>0</v>
      </c>
      <c r="M94" s="122">
        <f t="shared" si="11"/>
        <v>0</v>
      </c>
      <c r="N94" s="123">
        <f t="shared" si="11"/>
        <v>0</v>
      </c>
      <c r="O94" s="124">
        <f t="shared" si="11"/>
        <v>0</v>
      </c>
      <c r="P94" s="18"/>
      <c r="Q94" s="344"/>
      <c r="R94" s="349" t="s">
        <v>214</v>
      </c>
      <c r="S94" s="350">
        <f>O94-S93</f>
        <v>0</v>
      </c>
      <c r="U94" s="150">
        <v>296000</v>
      </c>
      <c r="V94" s="3" t="s">
        <v>77</v>
      </c>
    </row>
    <row r="95" spans="1:22">
      <c r="C95" s="359"/>
      <c r="F95" s="478" t="s">
        <v>16</v>
      </c>
      <c r="G95" s="478"/>
      <c r="H95" s="478"/>
      <c r="I95" s="478"/>
      <c r="J95" s="478"/>
      <c r="K95" s="478"/>
      <c r="L95" s="478"/>
      <c r="M95" s="478"/>
      <c r="N95" s="478"/>
      <c r="P95" s="18"/>
    </row>
    <row r="96" spans="1:22">
      <c r="C96" s="359"/>
      <c r="F96" s="524"/>
      <c r="G96" s="524"/>
      <c r="H96" s="524"/>
      <c r="I96" s="524"/>
      <c r="J96" s="524"/>
      <c r="K96" s="524"/>
      <c r="L96" s="524"/>
      <c r="M96" s="524"/>
      <c r="N96" s="524"/>
      <c r="P96" s="18"/>
    </row>
    <row r="97" spans="1:19" ht="14.45" customHeight="1">
      <c r="C97" s="359"/>
      <c r="F97" s="431" t="s">
        <v>194</v>
      </c>
      <c r="G97" s="432"/>
      <c r="H97" s="432"/>
      <c r="I97" s="432"/>
      <c r="J97" s="432"/>
      <c r="K97" s="432"/>
      <c r="L97" s="432"/>
      <c r="M97" s="432"/>
      <c r="P97" s="18"/>
    </row>
    <row r="98" spans="1:19" ht="17.100000000000001" customHeight="1">
      <c r="C98" s="361"/>
      <c r="F98" s="99" t="s">
        <v>195</v>
      </c>
      <c r="G98" s="271" t="s">
        <v>191</v>
      </c>
      <c r="H98" s="272" t="s">
        <v>161</v>
      </c>
      <c r="I98" s="272" t="s">
        <v>162</v>
      </c>
      <c r="J98" s="272" t="s">
        <v>163</v>
      </c>
      <c r="K98" s="272" t="s">
        <v>164</v>
      </c>
      <c r="L98" s="272" t="s">
        <v>165</v>
      </c>
      <c r="M98" s="272" t="s">
        <v>166</v>
      </c>
      <c r="N98" s="272" t="s">
        <v>167</v>
      </c>
      <c r="O98" s="273" t="s">
        <v>20</v>
      </c>
      <c r="P98" s="18"/>
    </row>
    <row r="99" spans="1:19" ht="18.75" customHeight="1">
      <c r="C99" s="359" t="s">
        <v>32</v>
      </c>
      <c r="D99" s="336" t="s">
        <v>29</v>
      </c>
      <c r="F99" s="274" t="s">
        <v>21</v>
      </c>
      <c r="G99" s="275" t="e">
        <f>G92/G94</f>
        <v>#DIV/0!</v>
      </c>
      <c r="H99" s="276" t="e">
        <f>H92/H94</f>
        <v>#DIV/0!</v>
      </c>
      <c r="I99" s="276" t="e">
        <f t="shared" ref="I99:O99" si="12">I92/I94</f>
        <v>#DIV/0!</v>
      </c>
      <c r="J99" s="276" t="e">
        <f t="shared" si="12"/>
        <v>#DIV/0!</v>
      </c>
      <c r="K99" s="276" t="e">
        <f t="shared" si="12"/>
        <v>#DIV/0!</v>
      </c>
      <c r="L99" s="276" t="e">
        <f t="shared" si="12"/>
        <v>#DIV/0!</v>
      </c>
      <c r="M99" s="276" t="e">
        <f t="shared" si="12"/>
        <v>#DIV/0!</v>
      </c>
      <c r="N99" s="276" t="e">
        <f t="shared" si="12"/>
        <v>#DIV/0!</v>
      </c>
      <c r="O99" s="277" t="e">
        <f t="shared" si="12"/>
        <v>#DIV/0!</v>
      </c>
      <c r="P99" s="18"/>
    </row>
    <row r="100" spans="1:19" ht="18.75" customHeight="1">
      <c r="C100" s="359" t="s">
        <v>32</v>
      </c>
      <c r="D100" s="336" t="s">
        <v>29</v>
      </c>
      <c r="F100" s="274" t="s">
        <v>22</v>
      </c>
      <c r="G100" s="275" t="e">
        <f t="shared" ref="G100:O100" si="13">G93/G94</f>
        <v>#DIV/0!</v>
      </c>
      <c r="H100" s="276" t="e">
        <f t="shared" si="13"/>
        <v>#DIV/0!</v>
      </c>
      <c r="I100" s="276" t="e">
        <f t="shared" si="13"/>
        <v>#DIV/0!</v>
      </c>
      <c r="J100" s="276" t="e">
        <f t="shared" si="13"/>
        <v>#DIV/0!</v>
      </c>
      <c r="K100" s="276" t="e">
        <f t="shared" si="13"/>
        <v>#DIV/0!</v>
      </c>
      <c r="L100" s="276" t="e">
        <f t="shared" si="13"/>
        <v>#DIV/0!</v>
      </c>
      <c r="M100" s="276" t="e">
        <f t="shared" si="13"/>
        <v>#DIV/0!</v>
      </c>
      <c r="N100" s="276" t="e">
        <f t="shared" si="13"/>
        <v>#DIV/0!</v>
      </c>
      <c r="O100" s="277" t="e">
        <f t="shared" si="13"/>
        <v>#DIV/0!</v>
      </c>
      <c r="P100" s="18"/>
    </row>
    <row r="101" spans="1:19" ht="15.75">
      <c r="F101" s="274"/>
      <c r="G101" s="274"/>
      <c r="H101" s="274"/>
      <c r="I101" s="274"/>
      <c r="J101" s="274"/>
      <c r="K101" s="274"/>
      <c r="L101" s="274"/>
      <c r="M101" s="274"/>
      <c r="N101" s="274"/>
      <c r="O101" s="274"/>
      <c r="P101" s="274"/>
      <c r="Q101" s="351"/>
    </row>
    <row r="102" spans="1:19">
      <c r="P102" s="18"/>
    </row>
    <row r="103" spans="1:19">
      <c r="E103" s="13" t="s">
        <v>45</v>
      </c>
      <c r="F103" s="13" t="s">
        <v>54</v>
      </c>
      <c r="G103" s="12"/>
      <c r="H103" s="12"/>
      <c r="I103" s="12"/>
      <c r="J103" s="12"/>
      <c r="K103" s="12"/>
      <c r="L103" s="12"/>
      <c r="M103" s="12"/>
      <c r="N103" s="12"/>
      <c r="O103" s="12"/>
      <c r="P103" s="18"/>
    </row>
    <row r="104" spans="1:19">
      <c r="F104" s="8" t="s">
        <v>79</v>
      </c>
      <c r="P104" s="18"/>
    </row>
    <row r="105" spans="1:19">
      <c r="F105" s="8"/>
      <c r="P105" s="18"/>
    </row>
    <row r="106" spans="1:19" s="3" customFormat="1" ht="17.45" customHeight="1">
      <c r="A106" s="344"/>
      <c r="B106" s="344"/>
      <c r="C106" s="359"/>
      <c r="D106" s="344"/>
      <c r="F106" s="442" t="s">
        <v>52</v>
      </c>
      <c r="G106" s="442"/>
      <c r="H106" s="442"/>
      <c r="I106" s="442"/>
      <c r="J106" s="442"/>
      <c r="K106" s="442"/>
      <c r="L106" s="442"/>
      <c r="M106" s="442"/>
      <c r="N106" s="442"/>
      <c r="O106" s="442"/>
      <c r="P106" s="18"/>
      <c r="Q106" s="344"/>
      <c r="R106" s="344"/>
      <c r="S106" s="344"/>
    </row>
    <row r="107" spans="1:19">
      <c r="F107" s="21" t="s">
        <v>50</v>
      </c>
      <c r="H107" s="22"/>
      <c r="I107" s="22" t="s">
        <v>49</v>
      </c>
      <c r="K107" s="21" t="s">
        <v>337</v>
      </c>
      <c r="P107" s="18"/>
    </row>
    <row r="108" spans="1:19" ht="17.45" customHeight="1">
      <c r="C108" s="348" t="s">
        <v>144</v>
      </c>
      <c r="E108">
        <v>1</v>
      </c>
      <c r="F108" s="528" t="s">
        <v>199</v>
      </c>
      <c r="G108" s="528"/>
      <c r="H108" s="528"/>
      <c r="I108" s="335" t="s">
        <v>199</v>
      </c>
      <c r="K108" s="430" t="s">
        <v>199</v>
      </c>
      <c r="L108" s="430"/>
      <c r="M108" s="430"/>
      <c r="N108" s="430"/>
      <c r="P108" s="18"/>
      <c r="Q108" s="336" t="s">
        <v>56</v>
      </c>
      <c r="R108" s="336" t="s">
        <v>57</v>
      </c>
    </row>
    <row r="109" spans="1:19" ht="17.45" customHeight="1">
      <c r="E109">
        <v>2</v>
      </c>
      <c r="F109" s="528" t="s">
        <v>199</v>
      </c>
      <c r="G109" s="528"/>
      <c r="H109" s="528"/>
      <c r="I109" s="335" t="s">
        <v>199</v>
      </c>
      <c r="K109" s="430" t="s">
        <v>199</v>
      </c>
      <c r="L109" s="430"/>
      <c r="M109" s="430"/>
      <c r="N109" s="430"/>
      <c r="P109" s="18"/>
    </row>
    <row r="110" spans="1:19" ht="17.45" customHeight="1">
      <c r="E110">
        <v>3</v>
      </c>
      <c r="F110" s="528" t="s">
        <v>199</v>
      </c>
      <c r="G110" s="528"/>
      <c r="H110" s="528"/>
      <c r="I110" s="335" t="s">
        <v>199</v>
      </c>
      <c r="K110" s="430" t="s">
        <v>199</v>
      </c>
      <c r="L110" s="430"/>
      <c r="M110" s="430"/>
      <c r="N110" s="430"/>
      <c r="P110" s="18"/>
    </row>
    <row r="111" spans="1:19" ht="17.45" customHeight="1">
      <c r="E111">
        <v>4</v>
      </c>
      <c r="F111" s="528" t="s">
        <v>199</v>
      </c>
      <c r="G111" s="528"/>
      <c r="H111" s="528"/>
      <c r="I111" s="335" t="s">
        <v>199</v>
      </c>
      <c r="K111" s="430" t="s">
        <v>199</v>
      </c>
      <c r="L111" s="430"/>
      <c r="M111" s="430"/>
      <c r="N111" s="430"/>
      <c r="P111" s="18"/>
    </row>
    <row r="112" spans="1:19" ht="17.45" customHeight="1">
      <c r="E112">
        <v>5</v>
      </c>
      <c r="F112" s="528" t="s">
        <v>199</v>
      </c>
      <c r="G112" s="528"/>
      <c r="H112" s="528"/>
      <c r="I112" s="335" t="s">
        <v>199</v>
      </c>
      <c r="K112" s="430" t="s">
        <v>199</v>
      </c>
      <c r="L112" s="430"/>
      <c r="M112" s="430"/>
      <c r="N112" s="430"/>
      <c r="P112" s="18"/>
    </row>
    <row r="113" spans="1:19">
      <c r="F113" s="41"/>
      <c r="P113" s="18"/>
    </row>
    <row r="114" spans="1:19" s="3" customFormat="1" ht="17.45" customHeight="1">
      <c r="A114" s="344"/>
      <c r="B114" s="344"/>
      <c r="C114" s="344"/>
      <c r="D114" s="344"/>
      <c r="F114" s="442" t="s">
        <v>27</v>
      </c>
      <c r="G114" s="442"/>
      <c r="H114" s="442"/>
      <c r="I114" s="442"/>
      <c r="J114" s="442"/>
      <c r="K114" s="442"/>
      <c r="L114" s="442"/>
      <c r="M114" s="442"/>
      <c r="N114" s="442"/>
      <c r="O114" s="442"/>
      <c r="P114" s="18"/>
      <c r="Q114" s="344"/>
      <c r="R114" s="344"/>
      <c r="S114" s="344"/>
    </row>
    <row r="115" spans="1:19">
      <c r="F115" s="21" t="s">
        <v>50</v>
      </c>
      <c r="H115" s="22"/>
      <c r="I115" s="22" t="s">
        <v>49</v>
      </c>
      <c r="K115" s="21" t="s">
        <v>337</v>
      </c>
    </row>
    <row r="116" spans="1:19" ht="17.45" customHeight="1">
      <c r="E116">
        <v>1</v>
      </c>
      <c r="F116" s="528" t="s">
        <v>199</v>
      </c>
      <c r="G116" s="528"/>
      <c r="H116" s="528"/>
      <c r="I116" s="335" t="s">
        <v>199</v>
      </c>
      <c r="K116" s="430" t="s">
        <v>199</v>
      </c>
      <c r="L116" s="430"/>
      <c r="M116" s="430"/>
      <c r="N116" s="430"/>
      <c r="Q116" s="336" t="s">
        <v>56</v>
      </c>
      <c r="R116" s="336" t="s">
        <v>57</v>
      </c>
    </row>
    <row r="117" spans="1:19" ht="17.45" customHeight="1">
      <c r="E117">
        <v>2</v>
      </c>
      <c r="F117" s="528" t="s">
        <v>199</v>
      </c>
      <c r="G117" s="528"/>
      <c r="H117" s="528"/>
      <c r="I117" s="335" t="s">
        <v>199</v>
      </c>
      <c r="K117" s="430" t="s">
        <v>199</v>
      </c>
      <c r="L117" s="430"/>
      <c r="M117" s="430"/>
      <c r="N117" s="430"/>
    </row>
    <row r="118" spans="1:19" ht="17.45" customHeight="1">
      <c r="E118">
        <v>3</v>
      </c>
      <c r="F118" s="528" t="s">
        <v>199</v>
      </c>
      <c r="G118" s="528"/>
      <c r="H118" s="528"/>
      <c r="I118" s="335" t="s">
        <v>199</v>
      </c>
      <c r="K118" s="430" t="s">
        <v>199</v>
      </c>
      <c r="L118" s="430"/>
      <c r="M118" s="430"/>
      <c r="N118" s="430"/>
    </row>
    <row r="119" spans="1:19" ht="17.45" customHeight="1">
      <c r="E119">
        <v>4</v>
      </c>
      <c r="F119" s="528" t="s">
        <v>199</v>
      </c>
      <c r="G119" s="528"/>
      <c r="H119" s="528"/>
      <c r="I119" s="335" t="s">
        <v>199</v>
      </c>
      <c r="K119" s="430" t="s">
        <v>199</v>
      </c>
      <c r="L119" s="430"/>
      <c r="M119" s="430"/>
      <c r="N119" s="430"/>
    </row>
    <row r="120" spans="1:19" ht="17.45" customHeight="1">
      <c r="E120">
        <v>5</v>
      </c>
      <c r="F120" s="528" t="s">
        <v>199</v>
      </c>
      <c r="G120" s="528"/>
      <c r="H120" s="528"/>
      <c r="I120" s="335" t="s">
        <v>199</v>
      </c>
      <c r="K120" s="430" t="s">
        <v>199</v>
      </c>
      <c r="L120" s="430"/>
      <c r="M120" s="430"/>
      <c r="N120" s="430"/>
    </row>
    <row r="122" spans="1:19" s="3" customFormat="1" ht="17.45" customHeight="1">
      <c r="A122" s="344"/>
      <c r="B122" s="344"/>
      <c r="C122" s="359"/>
      <c r="D122" s="344"/>
      <c r="F122" s="442" t="s">
        <v>51</v>
      </c>
      <c r="G122" s="442"/>
      <c r="H122" s="442"/>
      <c r="I122" s="442"/>
      <c r="J122" s="442"/>
      <c r="K122" s="442"/>
      <c r="L122" s="442"/>
      <c r="M122" s="442"/>
      <c r="N122" s="442"/>
      <c r="O122" s="442"/>
      <c r="P122" s="18"/>
      <c r="Q122" s="344"/>
      <c r="R122" s="344"/>
      <c r="S122" s="344"/>
    </row>
    <row r="123" spans="1:19">
      <c r="F123" s="21" t="s">
        <v>50</v>
      </c>
      <c r="H123" s="22"/>
      <c r="I123" s="22" t="s">
        <v>49</v>
      </c>
      <c r="K123" s="21" t="s">
        <v>337</v>
      </c>
    </row>
    <row r="124" spans="1:19" ht="17.45" customHeight="1">
      <c r="C124" s="348" t="s">
        <v>143</v>
      </c>
      <c r="E124">
        <v>1</v>
      </c>
      <c r="F124" s="528" t="s">
        <v>199</v>
      </c>
      <c r="G124" s="528"/>
      <c r="H124" s="528"/>
      <c r="I124" s="335" t="s">
        <v>199</v>
      </c>
      <c r="K124" s="430" t="s">
        <v>199</v>
      </c>
      <c r="L124" s="430"/>
      <c r="M124" s="430"/>
      <c r="N124" s="430"/>
      <c r="Q124" s="336" t="s">
        <v>56</v>
      </c>
      <c r="R124" s="336" t="s">
        <v>57</v>
      </c>
    </row>
    <row r="125" spans="1:19" ht="17.45" customHeight="1">
      <c r="E125">
        <v>2</v>
      </c>
      <c r="F125" s="528" t="s">
        <v>199</v>
      </c>
      <c r="G125" s="528"/>
      <c r="H125" s="528"/>
      <c r="I125" s="335" t="s">
        <v>199</v>
      </c>
      <c r="K125" s="430" t="s">
        <v>199</v>
      </c>
      <c r="L125" s="430"/>
      <c r="M125" s="430"/>
      <c r="N125" s="430"/>
    </row>
    <row r="126" spans="1:19" ht="17.45" customHeight="1">
      <c r="E126">
        <v>3</v>
      </c>
      <c r="F126" s="528" t="s">
        <v>199</v>
      </c>
      <c r="G126" s="528"/>
      <c r="H126" s="528"/>
      <c r="I126" s="335" t="s">
        <v>199</v>
      </c>
      <c r="K126" s="430" t="s">
        <v>199</v>
      </c>
      <c r="L126" s="430"/>
      <c r="M126" s="430"/>
      <c r="N126" s="430"/>
    </row>
    <row r="127" spans="1:19" ht="17.45" customHeight="1">
      <c r="E127">
        <v>4</v>
      </c>
      <c r="F127" s="528" t="s">
        <v>199</v>
      </c>
      <c r="G127" s="528"/>
      <c r="H127" s="528"/>
      <c r="I127" s="335" t="s">
        <v>199</v>
      </c>
      <c r="K127" s="430" t="s">
        <v>199</v>
      </c>
      <c r="L127" s="430"/>
      <c r="M127" s="430"/>
      <c r="N127" s="430"/>
    </row>
    <row r="128" spans="1:19" ht="17.45" customHeight="1">
      <c r="E128">
        <v>5</v>
      </c>
      <c r="F128" s="528" t="s">
        <v>199</v>
      </c>
      <c r="G128" s="528"/>
      <c r="H128" s="528"/>
      <c r="I128" s="335" t="s">
        <v>199</v>
      </c>
      <c r="K128" s="430" t="s">
        <v>199</v>
      </c>
      <c r="L128" s="430"/>
      <c r="M128" s="430"/>
      <c r="N128" s="430"/>
    </row>
    <row r="130" spans="1:19">
      <c r="E130" s="13" t="s">
        <v>53</v>
      </c>
      <c r="F130" s="13" t="s">
        <v>48</v>
      </c>
      <c r="G130" s="12"/>
      <c r="H130" s="12"/>
      <c r="I130" s="12"/>
      <c r="J130" s="12"/>
      <c r="K130" s="12"/>
      <c r="L130" s="12"/>
      <c r="M130" s="12"/>
      <c r="N130" s="12"/>
      <c r="O130" s="12"/>
    </row>
    <row r="131" spans="1:19" ht="9.9499999999999993" customHeight="1"/>
    <row r="132" spans="1:19" ht="9.9499999999999993" customHeight="1">
      <c r="F132" s="444" t="s">
        <v>250</v>
      </c>
      <c r="G132" s="444"/>
      <c r="H132" s="444"/>
      <c r="I132" s="444"/>
      <c r="J132" s="444"/>
      <c r="K132" s="444"/>
      <c r="L132" s="444"/>
      <c r="M132" s="444"/>
      <c r="N132" s="444"/>
    </row>
    <row r="133" spans="1:19">
      <c r="F133" s="29"/>
      <c r="G133" s="27" t="s">
        <v>6</v>
      </c>
      <c r="H133" s="27" t="s">
        <v>7</v>
      </c>
      <c r="I133" s="27" t="s">
        <v>8</v>
      </c>
      <c r="J133" s="27" t="s">
        <v>9</v>
      </c>
      <c r="K133" s="27" t="s">
        <v>10</v>
      </c>
      <c r="L133" s="27" t="s">
        <v>11</v>
      </c>
      <c r="M133" s="27" t="s">
        <v>12</v>
      </c>
    </row>
    <row r="134" spans="1:19">
      <c r="F134" s="120"/>
      <c r="G134" s="94" t="s">
        <v>161</v>
      </c>
      <c r="H134" s="94" t="s">
        <v>162</v>
      </c>
      <c r="I134" s="94" t="s">
        <v>163</v>
      </c>
      <c r="J134" s="94" t="s">
        <v>164</v>
      </c>
      <c r="K134" s="94" t="s">
        <v>165</v>
      </c>
      <c r="L134" s="94" t="s">
        <v>166</v>
      </c>
      <c r="M134" s="94" t="s">
        <v>167</v>
      </c>
      <c r="N134" s="28" t="s">
        <v>13</v>
      </c>
    </row>
    <row r="135" spans="1:19">
      <c r="C135" s="362" t="s">
        <v>32</v>
      </c>
      <c r="D135" s="339" t="s">
        <v>29</v>
      </c>
      <c r="F135" s="26" t="s">
        <v>55</v>
      </c>
      <c r="G135" s="19">
        <f t="shared" ref="G135:M135" si="14">H71</f>
        <v>0</v>
      </c>
      <c r="H135" s="19">
        <f t="shared" si="14"/>
        <v>0</v>
      </c>
      <c r="I135" s="19">
        <f t="shared" si="14"/>
        <v>0</v>
      </c>
      <c r="J135" s="19">
        <f t="shared" si="14"/>
        <v>0</v>
      </c>
      <c r="K135" s="19">
        <f t="shared" si="14"/>
        <v>0</v>
      </c>
      <c r="L135" s="19">
        <f t="shared" si="14"/>
        <v>0</v>
      </c>
      <c r="M135" s="19">
        <f t="shared" si="14"/>
        <v>0</v>
      </c>
      <c r="N135" s="71">
        <f>SUM(G135:M135)</f>
        <v>0</v>
      </c>
    </row>
    <row r="136" spans="1:19">
      <c r="C136" s="362" t="s">
        <v>32</v>
      </c>
      <c r="D136" s="339" t="s">
        <v>29</v>
      </c>
      <c r="F136" s="26" t="s">
        <v>27</v>
      </c>
      <c r="G136" s="19">
        <f t="shared" ref="G136:M136" si="15">H78</f>
        <v>0</v>
      </c>
      <c r="H136" s="19">
        <f t="shared" si="15"/>
        <v>0</v>
      </c>
      <c r="I136" s="19">
        <f t="shared" si="15"/>
        <v>0</v>
      </c>
      <c r="J136" s="19">
        <f t="shared" si="15"/>
        <v>0</v>
      </c>
      <c r="K136" s="19">
        <f t="shared" si="15"/>
        <v>0</v>
      </c>
      <c r="L136" s="19">
        <f t="shared" si="15"/>
        <v>0</v>
      </c>
      <c r="M136" s="19">
        <f t="shared" si="15"/>
        <v>0</v>
      </c>
      <c r="N136" s="71">
        <f t="shared" ref="N136:N137" si="16">SUM(G136:M136)</f>
        <v>0</v>
      </c>
    </row>
    <row r="137" spans="1:19">
      <c r="C137" s="362" t="s">
        <v>32</v>
      </c>
      <c r="D137" s="339" t="s">
        <v>29</v>
      </c>
      <c r="F137" s="26" t="s">
        <v>14</v>
      </c>
      <c r="G137" s="19">
        <f t="shared" ref="G137:M137" si="17">H85</f>
        <v>0</v>
      </c>
      <c r="H137" s="19">
        <f t="shared" si="17"/>
        <v>0</v>
      </c>
      <c r="I137" s="19">
        <f t="shared" si="17"/>
        <v>0</v>
      </c>
      <c r="J137" s="19">
        <f t="shared" si="17"/>
        <v>0</v>
      </c>
      <c r="K137" s="19">
        <f t="shared" si="17"/>
        <v>0</v>
      </c>
      <c r="L137" s="19">
        <f t="shared" si="17"/>
        <v>0</v>
      </c>
      <c r="M137" s="19">
        <f t="shared" si="17"/>
        <v>0</v>
      </c>
      <c r="N137" s="71">
        <f t="shared" si="16"/>
        <v>0</v>
      </c>
    </row>
    <row r="138" spans="1:19" ht="6" customHeight="1"/>
    <row r="139" spans="1:19">
      <c r="L139" s="14" t="s">
        <v>62</v>
      </c>
      <c r="N139" s="71">
        <f>SUM(N135:N138)</f>
        <v>0</v>
      </c>
    </row>
    <row r="140" spans="1:19" ht="7.5" customHeight="1">
      <c r="N140" s="42"/>
    </row>
    <row r="141" spans="1:19" s="3" customFormat="1" ht="17.45" customHeight="1">
      <c r="A141" s="344"/>
      <c r="B141" s="344"/>
      <c r="C141" s="359"/>
      <c r="D141" s="344"/>
      <c r="F141" s="442" t="s">
        <v>59</v>
      </c>
      <c r="G141" s="442"/>
      <c r="H141" s="442"/>
      <c r="I141" s="442"/>
      <c r="J141" s="442"/>
      <c r="K141" s="442"/>
      <c r="L141" s="442"/>
      <c r="M141" s="442"/>
      <c r="N141" s="442"/>
      <c r="O141" s="442"/>
      <c r="P141" s="18"/>
      <c r="Q141" s="344"/>
      <c r="R141" s="344"/>
      <c r="S141" s="344"/>
    </row>
    <row r="142" spans="1:19" ht="15" customHeight="1">
      <c r="C142" s="529"/>
      <c r="F142" s="422" t="s">
        <v>241</v>
      </c>
      <c r="G142" s="422"/>
      <c r="H142" s="422"/>
      <c r="I142" s="422"/>
      <c r="J142" s="422"/>
      <c r="K142" s="422"/>
      <c r="L142" s="422"/>
      <c r="M142" s="422"/>
      <c r="N142" s="422"/>
      <c r="O142" s="422"/>
    </row>
    <row r="143" spans="1:19" ht="21.75" customHeight="1">
      <c r="C143" s="529"/>
      <c r="F143" s="422"/>
      <c r="G143" s="422"/>
      <c r="H143" s="422"/>
      <c r="I143" s="422"/>
      <c r="J143" s="422"/>
      <c r="K143" s="422"/>
      <c r="L143" s="422"/>
      <c r="M143" s="422"/>
      <c r="N143" s="422"/>
      <c r="O143" s="422"/>
      <c r="R143" s="531" t="s">
        <v>399</v>
      </c>
      <c r="S143" s="531"/>
    </row>
    <row r="144" spans="1:19" ht="8.1" customHeight="1">
      <c r="C144" s="529"/>
      <c r="F144" s="139"/>
      <c r="N144" s="42"/>
      <c r="R144" s="531"/>
      <c r="S144" s="531"/>
    </row>
    <row r="145" spans="1:19">
      <c r="C145" s="363"/>
      <c r="I145" s="325" t="s">
        <v>262</v>
      </c>
      <c r="J145" s="249">
        <v>0</v>
      </c>
      <c r="N145" s="42"/>
      <c r="Q145" s="336" t="s">
        <v>56</v>
      </c>
      <c r="R145" s="531"/>
      <c r="S145" s="531"/>
    </row>
    <row r="146" spans="1:19" ht="9.75" customHeight="1">
      <c r="C146" s="363"/>
      <c r="F146" s="62"/>
      <c r="N146" s="42"/>
      <c r="R146" s="531"/>
      <c r="S146" s="531"/>
    </row>
    <row r="147" spans="1:19" ht="24.75" customHeight="1">
      <c r="F147" s="72" t="s">
        <v>63</v>
      </c>
      <c r="G147" s="17" t="s">
        <v>372</v>
      </c>
      <c r="H147" s="24" t="s">
        <v>52</v>
      </c>
      <c r="I147" s="24" t="s">
        <v>27</v>
      </c>
      <c r="J147" s="24" t="s">
        <v>14</v>
      </c>
      <c r="K147" s="25" t="s">
        <v>270</v>
      </c>
      <c r="M147" s="91" t="s">
        <v>60</v>
      </c>
      <c r="N147" s="73"/>
      <c r="R147" s="531"/>
      <c r="S147" s="531"/>
    </row>
    <row r="148" spans="1:19" ht="18.600000000000001" customHeight="1">
      <c r="C148" s="516" t="s">
        <v>269</v>
      </c>
      <c r="D148" s="530" t="s">
        <v>29</v>
      </c>
      <c r="E148">
        <v>1</v>
      </c>
      <c r="F148" s="112" t="s">
        <v>153</v>
      </c>
      <c r="G148" s="112"/>
      <c r="H148" s="113" t="s">
        <v>203</v>
      </c>
      <c r="I148" s="113" t="s">
        <v>203</v>
      </c>
      <c r="J148" s="392">
        <f>J145*SUM('Proj 3_Sect G-I'!P99:P105)</f>
        <v>0</v>
      </c>
      <c r="K148" s="114">
        <f>SUM(H148:J148)</f>
        <v>0</v>
      </c>
      <c r="M148" s="468" t="s">
        <v>106</v>
      </c>
      <c r="N148" s="468"/>
      <c r="R148" s="531"/>
      <c r="S148" s="531"/>
    </row>
    <row r="149" spans="1:19" ht="24" customHeight="1">
      <c r="C149" s="516"/>
      <c r="D149" s="530"/>
      <c r="E149">
        <v>2</v>
      </c>
      <c r="F149" s="445" t="s">
        <v>199</v>
      </c>
      <c r="G149" s="445"/>
      <c r="H149" s="278" t="s">
        <v>199</v>
      </c>
      <c r="I149" s="278" t="s">
        <v>199</v>
      </c>
      <c r="J149" s="278" t="s">
        <v>199</v>
      </c>
      <c r="K149" s="118">
        <f t="shared" ref="K149:K152" si="18">SUM(H149:J149)</f>
        <v>0</v>
      </c>
      <c r="M149" s="469" t="s">
        <v>89</v>
      </c>
      <c r="N149" s="469"/>
    </row>
    <row r="150" spans="1:19" ht="24" customHeight="1">
      <c r="C150" s="516"/>
      <c r="D150" s="530"/>
      <c r="E150">
        <v>3</v>
      </c>
      <c r="F150" s="424" t="s">
        <v>199</v>
      </c>
      <c r="G150" s="424"/>
      <c r="H150" s="279" t="s">
        <v>199</v>
      </c>
      <c r="I150" s="279" t="s">
        <v>199</v>
      </c>
      <c r="J150" s="279" t="s">
        <v>199</v>
      </c>
      <c r="K150" s="119">
        <f t="shared" si="18"/>
        <v>0</v>
      </c>
      <c r="M150" s="470" t="s">
        <v>89</v>
      </c>
      <c r="N150" s="470"/>
    </row>
    <row r="151" spans="1:19" ht="24" customHeight="1">
      <c r="C151" s="516"/>
      <c r="D151" s="530"/>
      <c r="E151">
        <v>4</v>
      </c>
      <c r="F151" s="424" t="s">
        <v>199</v>
      </c>
      <c r="G151" s="424"/>
      <c r="H151" s="279" t="s">
        <v>199</v>
      </c>
      <c r="I151" s="279" t="s">
        <v>199</v>
      </c>
      <c r="J151" s="279" t="s">
        <v>199</v>
      </c>
      <c r="K151" s="119">
        <f t="shared" si="18"/>
        <v>0</v>
      </c>
      <c r="M151" s="470" t="s">
        <v>89</v>
      </c>
      <c r="N151" s="470"/>
    </row>
    <row r="152" spans="1:19" ht="24" customHeight="1">
      <c r="C152" s="516"/>
      <c r="D152" s="530"/>
      <c r="E152">
        <v>5</v>
      </c>
      <c r="F152" s="479" t="s">
        <v>199</v>
      </c>
      <c r="G152" s="479"/>
      <c r="H152" s="280" t="s">
        <v>199</v>
      </c>
      <c r="I152" s="280" t="s">
        <v>199</v>
      </c>
      <c r="J152" s="280" t="s">
        <v>199</v>
      </c>
      <c r="K152" s="134">
        <f t="shared" si="18"/>
        <v>0</v>
      </c>
      <c r="M152" s="471" t="s">
        <v>89</v>
      </c>
      <c r="N152" s="471"/>
    </row>
    <row r="153" spans="1:19" ht="12" customHeight="1">
      <c r="R153" s="346" t="s">
        <v>204</v>
      </c>
    </row>
    <row r="154" spans="1:19" ht="17.45" customHeight="1">
      <c r="F154" s="111"/>
      <c r="I154" s="15" t="s">
        <v>61</v>
      </c>
      <c r="K154" s="132">
        <f>SUM(K148:K153)</f>
        <v>0</v>
      </c>
      <c r="Q154" s="336" t="s">
        <v>263</v>
      </c>
      <c r="R154" s="352">
        <f>N139-K156</f>
        <v>0</v>
      </c>
      <c r="S154" s="353" t="str">
        <f>IF(ABS(R154)&lt;1.5,"chk OK","DOES NOT MATCH!!! Check funding totals")</f>
        <v>chk OK</v>
      </c>
    </row>
    <row r="155" spans="1:19" ht="12" customHeight="1">
      <c r="F155" s="111"/>
      <c r="I155" s="15"/>
      <c r="R155" s="352"/>
      <c r="S155" s="353"/>
    </row>
    <row r="156" spans="1:19" s="3" customFormat="1" ht="23.1" customHeight="1">
      <c r="A156" s="344"/>
      <c r="B156" s="344"/>
      <c r="C156" s="344"/>
      <c r="D156" s="344"/>
      <c r="F156" s="183"/>
      <c r="H156" s="184"/>
      <c r="I156" s="185" t="s">
        <v>215</v>
      </c>
      <c r="J156" s="185"/>
      <c r="K156" s="186">
        <f>K154-K148</f>
        <v>0</v>
      </c>
      <c r="Q156" s="344"/>
      <c r="R156" s="354"/>
      <c r="S156" s="355"/>
    </row>
    <row r="157" spans="1:19" ht="15.6" customHeight="1" thickBot="1"/>
    <row r="158" spans="1:19" ht="14.45" customHeight="1">
      <c r="F158" s="433" t="s">
        <v>229</v>
      </c>
      <c r="G158" s="434"/>
      <c r="H158" s="434"/>
      <c r="I158" s="434"/>
      <c r="J158" s="434"/>
      <c r="K158" s="434"/>
      <c r="L158" s="434"/>
      <c r="M158" s="434"/>
      <c r="N158" s="435"/>
    </row>
    <row r="159" spans="1:19">
      <c r="F159" s="436" t="s">
        <v>199</v>
      </c>
      <c r="G159" s="437"/>
      <c r="H159" s="437"/>
      <c r="I159" s="437"/>
      <c r="J159" s="437"/>
      <c r="K159" s="437"/>
      <c r="L159" s="437"/>
      <c r="M159" s="437"/>
      <c r="N159" s="438"/>
    </row>
    <row r="160" spans="1:19">
      <c r="F160" s="436"/>
      <c r="G160" s="437"/>
      <c r="H160" s="437"/>
      <c r="I160" s="437"/>
      <c r="J160" s="437"/>
      <c r="K160" s="437"/>
      <c r="L160" s="437"/>
      <c r="M160" s="437"/>
      <c r="N160" s="438"/>
    </row>
    <row r="161" spans="6:16" ht="15.75" thickBot="1">
      <c r="F161" s="439"/>
      <c r="G161" s="440"/>
      <c r="H161" s="440"/>
      <c r="I161" s="440"/>
      <c r="J161" s="440"/>
      <c r="K161" s="440"/>
      <c r="L161" s="440"/>
      <c r="M161" s="440"/>
      <c r="N161" s="441"/>
    </row>
    <row r="162" spans="6:16" ht="15.75" thickBot="1"/>
    <row r="163" spans="6:16" ht="14.45" customHeight="1">
      <c r="F163" s="461" t="s">
        <v>319</v>
      </c>
      <c r="G163" s="462"/>
      <c r="H163" s="462"/>
      <c r="I163" s="462"/>
      <c r="J163" s="462"/>
      <c r="K163" s="462"/>
      <c r="L163" s="462"/>
      <c r="M163" s="462"/>
      <c r="N163" s="463"/>
    </row>
    <row r="164" spans="6:16">
      <c r="F164" s="436" t="s">
        <v>199</v>
      </c>
      <c r="G164" s="437"/>
      <c r="H164" s="437"/>
      <c r="I164" s="437"/>
      <c r="J164" s="437"/>
      <c r="K164" s="437"/>
      <c r="L164" s="437"/>
      <c r="M164" s="437"/>
      <c r="N164" s="438"/>
    </row>
    <row r="165" spans="6:16">
      <c r="F165" s="436"/>
      <c r="G165" s="437"/>
      <c r="H165" s="437"/>
      <c r="I165" s="437"/>
      <c r="J165" s="437"/>
      <c r="K165" s="437"/>
      <c r="L165" s="437"/>
      <c r="M165" s="437"/>
      <c r="N165" s="438"/>
    </row>
    <row r="166" spans="6:16" ht="15.75" thickBot="1">
      <c r="F166" s="439"/>
      <c r="G166" s="440"/>
      <c r="H166" s="440"/>
      <c r="I166" s="440"/>
      <c r="J166" s="440"/>
      <c r="K166" s="440"/>
      <c r="L166" s="440"/>
      <c r="M166" s="440"/>
      <c r="N166" s="441"/>
    </row>
    <row r="168" spans="6:16">
      <c r="P168" s="18"/>
    </row>
  </sheetData>
  <sheetProtection algorithmName="SHA-512" hashValue="RU5ljgkmbkKE/0on5tfdL6QA+xeEYQ/GjHg1ZqO2K06QQ0+WE+/0QdNXH/UjbBMNm7b6ipTStxTRpfdu7v03xQ==" saltValue="hBpxiQHSyhMAMyiC1wZSSQ==" spinCount="100000" sheet="1" scenarios="1" formatRows="0" selectLockedCells="1"/>
  <protectedRanges>
    <protectedRange algorithmName="SHA-512" hashValue="1eX77jqYfB4ebSJlCX/Zr/Vcjg1BjRUAPmvDSBFTM3kkL8weEtyrn+fhxn327fnn+WbEhUuWCRwn2tOnCd4kGQ==" saltValue="jFcRHJyIMPMCel/rs6IV8g==" spinCount="100000" sqref="F164:N166 F159:N161 M149:N152 F149:J152 J145 G89:N89 H86:N86 G79:N80 G72:N73 G57:H61 K57:K61 J23 G43:N47" name="SectA to E"/>
    <protectedRange algorithmName="SHA-512" hashValue="1eX77jqYfB4ebSJlCX/Zr/Vcjg1BjRUAPmvDSBFTM3kkL8weEtyrn+fhxn327fnn+WbEhUuWCRwn2tOnCd4kGQ==" saltValue="jFcRHJyIMPMCel/rs6IV8g==" spinCount="100000" sqref="F26:N33" name="SectA to E_1"/>
    <protectedRange algorithmName="SHA-512" hashValue="1eX77jqYfB4ebSJlCX/Zr/Vcjg1BjRUAPmvDSBFTM3kkL8weEtyrn+fhxn327fnn+WbEhUuWCRwn2tOnCd4kGQ==" saltValue="jFcRHJyIMPMCel/rs6IV8g==" spinCount="100000" sqref="K108:N112 F108:I112" name="SectA to E_2"/>
    <protectedRange algorithmName="SHA-512" hashValue="1eX77jqYfB4ebSJlCX/Zr/Vcjg1BjRUAPmvDSBFTM3kkL8weEtyrn+fhxn327fnn+WbEhUuWCRwn2tOnCd4kGQ==" saltValue="jFcRHJyIMPMCel/rs6IV8g==" spinCount="100000" sqref="K116:N120 F116:I120" name="SectA to E_3"/>
    <protectedRange algorithmName="SHA-512" hashValue="1eX77jqYfB4ebSJlCX/Zr/Vcjg1BjRUAPmvDSBFTM3kkL8weEtyrn+fhxn327fnn+WbEhUuWCRwn2tOnCd4kGQ==" saltValue="jFcRHJyIMPMCel/rs6IV8g==" spinCount="100000" sqref="K124:N128 F124:I128" name="SectA to E_4"/>
  </protectedRanges>
  <mergeCells count="90">
    <mergeCell ref="R143:S148"/>
    <mergeCell ref="F127:H127"/>
    <mergeCell ref="F128:H128"/>
    <mergeCell ref="K127:N127"/>
    <mergeCell ref="K128:N128"/>
    <mergeCell ref="F116:H116"/>
    <mergeCell ref="F117:H117"/>
    <mergeCell ref="F118:H118"/>
    <mergeCell ref="F119:H119"/>
    <mergeCell ref="F120:H120"/>
    <mergeCell ref="K120:N120"/>
    <mergeCell ref="F124:H124"/>
    <mergeCell ref="F125:H125"/>
    <mergeCell ref="F126:H126"/>
    <mergeCell ref="K119:N119"/>
    <mergeCell ref="K124:N124"/>
    <mergeCell ref="K125:N125"/>
    <mergeCell ref="K126:N126"/>
    <mergeCell ref="R69:R83"/>
    <mergeCell ref="F97:M97"/>
    <mergeCell ref="F132:N132"/>
    <mergeCell ref="F141:O141"/>
    <mergeCell ref="F142:O143"/>
    <mergeCell ref="F69:O69"/>
    <mergeCell ref="F76:O76"/>
    <mergeCell ref="F83:O83"/>
    <mergeCell ref="F96:N96"/>
    <mergeCell ref="F114:O114"/>
    <mergeCell ref="F122:O122"/>
    <mergeCell ref="K116:N116"/>
    <mergeCell ref="K117:N117"/>
    <mergeCell ref="K118:N118"/>
    <mergeCell ref="K109:N109"/>
    <mergeCell ref="K110:N110"/>
    <mergeCell ref="F163:N163"/>
    <mergeCell ref="F164:N166"/>
    <mergeCell ref="F149:G149"/>
    <mergeCell ref="F158:N158"/>
    <mergeCell ref="M151:N151"/>
    <mergeCell ref="F152:G152"/>
    <mergeCell ref="M152:N152"/>
    <mergeCell ref="F159:N161"/>
    <mergeCell ref="C142:C144"/>
    <mergeCell ref="C148:C152"/>
    <mergeCell ref="D148:D152"/>
    <mergeCell ref="M149:N149"/>
    <mergeCell ref="F150:G150"/>
    <mergeCell ref="M150:N150"/>
    <mergeCell ref="F151:G151"/>
    <mergeCell ref="M148:N148"/>
    <mergeCell ref="K111:N111"/>
    <mergeCell ref="K112:N112"/>
    <mergeCell ref="F95:N95"/>
    <mergeCell ref="F106:O106"/>
    <mergeCell ref="M54:N63"/>
    <mergeCell ref="K108:N108"/>
    <mergeCell ref="F108:H108"/>
    <mergeCell ref="F109:H109"/>
    <mergeCell ref="F110:H110"/>
    <mergeCell ref="F111:H111"/>
    <mergeCell ref="F112:H112"/>
    <mergeCell ref="C58:C61"/>
    <mergeCell ref="C26:C33"/>
    <mergeCell ref="F26:N33"/>
    <mergeCell ref="G67:G68"/>
    <mergeCell ref="F25:N25"/>
    <mergeCell ref="F38:O38"/>
    <mergeCell ref="F39:O39"/>
    <mergeCell ref="C42:C47"/>
    <mergeCell ref="R17:R21"/>
    <mergeCell ref="R10:R13"/>
    <mergeCell ref="F13:I13"/>
    <mergeCell ref="F16:H16"/>
    <mergeCell ref="J16:N16"/>
    <mergeCell ref="F17:H17"/>
    <mergeCell ref="J17:N17"/>
    <mergeCell ref="F20:H20"/>
    <mergeCell ref="J20:N20"/>
    <mergeCell ref="F21:H21"/>
    <mergeCell ref="J21:N21"/>
    <mergeCell ref="F18:H18"/>
    <mergeCell ref="J18:N18"/>
    <mergeCell ref="C22:C24"/>
    <mergeCell ref="F19:H19"/>
    <mergeCell ref="J19:N19"/>
    <mergeCell ref="F4:O4"/>
    <mergeCell ref="G6:J6"/>
    <mergeCell ref="G9:M9"/>
    <mergeCell ref="G10:H10"/>
    <mergeCell ref="C17:C21"/>
  </mergeCells>
  <conditionalFormatting sqref="F43:F47">
    <cfRule type="containsText" dxfId="73" priority="2" operator="containsText" text="ex -- service area/route">
      <formula>NOT(ISERROR(SEARCH("ex -- service area/route",F43)))</formula>
    </cfRule>
  </conditionalFormatting>
  <conditionalFormatting sqref="F57:F61">
    <cfRule type="containsText" dxfId="72" priority="1" operator="containsText" text="n/a">
      <formula>NOT(ISERROR(SEARCH("n/a",F57)))</formula>
    </cfRule>
  </conditionalFormatting>
  <conditionalFormatting sqref="F108:F112 I108:I112 K108:K112">
    <cfRule type="containsText" dxfId="71" priority="7" operator="containsText" text="click to select">
      <formula>NOT(ISERROR(SEARCH("click to select",F108)))</formula>
    </cfRule>
    <cfRule type="containsText" dxfId="70" priority="8" operator="containsText" text="click to enter.">
      <formula>NOT(ISERROR(SEARCH("click to enter.",F108)))</formula>
    </cfRule>
  </conditionalFormatting>
  <conditionalFormatting sqref="F116:F120 I116:I120 K116:K120">
    <cfRule type="containsText" dxfId="69" priority="5" operator="containsText" text="click to select">
      <formula>NOT(ISERROR(SEARCH("click to select",F116)))</formula>
    </cfRule>
    <cfRule type="containsText" dxfId="68" priority="6" operator="containsText" text="click to enter.">
      <formula>NOT(ISERROR(SEARCH("click to enter.",F116)))</formula>
    </cfRule>
  </conditionalFormatting>
  <conditionalFormatting sqref="F124:F128 I124:I128 K124:K128">
    <cfRule type="containsText" dxfId="67" priority="3" operator="containsText" text="click to select">
      <formula>NOT(ISERROR(SEARCH("click to select",F124)))</formula>
    </cfRule>
    <cfRule type="containsText" dxfId="66" priority="4" operator="containsText" text="click to enter.">
      <formula>NOT(ISERROR(SEARCH("click to enter.",F124)))</formula>
    </cfRule>
  </conditionalFormatting>
  <conditionalFormatting sqref="F17:H21">
    <cfRule type="containsText" dxfId="65" priority="9" operator="containsText" text="service area/route">
      <formula>NOT(ISERROR(SEARCH("service area/route",F17)))</formula>
    </cfRule>
  </conditionalFormatting>
  <conditionalFormatting sqref="F149:J152 M149:N152">
    <cfRule type="containsText" dxfId="64" priority="15" operator="containsText" text="click to select">
      <formula>NOT(ISERROR(SEARCH("click to select",F149)))</formula>
    </cfRule>
    <cfRule type="containsText" dxfId="63" priority="16" operator="containsText" text="click to enter.">
      <formula>NOT(ISERROR(SEARCH("click to enter.",F149)))</formula>
    </cfRule>
  </conditionalFormatting>
  <conditionalFormatting sqref="F26:N33">
    <cfRule type="containsText" dxfId="62" priority="13" operator="containsText" text="click to enter.">
      <formula>NOT(ISERROR(SEARCH("click to enter.",F26)))</formula>
    </cfRule>
  </conditionalFormatting>
  <conditionalFormatting sqref="F159:N161 F164:N166">
    <cfRule type="containsText" dxfId="61" priority="14" operator="containsText" text="click to enter.">
      <formula>NOT(ISERROR(SEARCH("click to enter.",F159)))</formula>
    </cfRule>
  </conditionalFormatting>
  <conditionalFormatting sqref="G6:J6">
    <cfRule type="containsText" dxfId="60" priority="21" operator="containsText" text="click to enter.">
      <formula>NOT(ISERROR(SEARCH("click to enter.",G6)))</formula>
    </cfRule>
  </conditionalFormatting>
  <conditionalFormatting sqref="G43:N47">
    <cfRule type="containsText" dxfId="59" priority="19" operator="containsText" text="click to select">
      <formula>NOT(ISERROR(SEARCH("click to select",G43)))</formula>
    </cfRule>
    <cfRule type="containsText" dxfId="58" priority="20" operator="containsText" text="click to enter.">
      <formula>NOT(ISERROR(SEARCH("click to enter.",G43)))</formula>
    </cfRule>
  </conditionalFormatting>
  <conditionalFormatting sqref="G72:N73">
    <cfRule type="cellIs" priority="22" operator="equal">
      <formula>0</formula>
    </cfRule>
  </conditionalFormatting>
  <conditionalFormatting sqref="J17:N21">
    <cfRule type="containsText" dxfId="57" priority="10" operator="containsText" text="click to select">
      <formula>NOT(ISERROR(SEARCH("click to select",J17)))</formula>
    </cfRule>
    <cfRule type="containsText" dxfId="56" priority="11" operator="containsText" text="click to enter.">
      <formula>NOT(ISERROR(SEARCH("click to enter.",J17)))</formula>
    </cfRule>
  </conditionalFormatting>
  <conditionalFormatting sqref="L6 G9:M9 G10:H11 N10:N11 J13 N13 J23">
    <cfRule type="containsText" dxfId="55" priority="17" operator="containsText" text="click to select">
      <formula>NOT(ISERROR(SEARCH("click to select",G6)))</formula>
    </cfRule>
    <cfRule type="containsText" dxfId="54" priority="18" operator="containsText" text="click to enter.">
      <formula>NOT(ISERROR(SEARCH("click to enter.",G6)))</formula>
    </cfRule>
  </conditionalFormatting>
  <dataValidations count="4">
    <dataValidation type="list" allowBlank="1" showInputMessage="1" showErrorMessage="1" sqref="J17:N21" xr:uid="{B42FFD64-1160-4867-8E44-67D229BAD47E}">
      <formula1>Status</formula1>
    </dataValidation>
    <dataValidation type="list" allowBlank="1" showInputMessage="1" showErrorMessage="1" sqref="M148:N152" xr:uid="{AD642A23-9CBA-4F7E-90EA-B4635F80BC9F}">
      <formula1>Funding</formula1>
    </dataValidation>
    <dataValidation type="list" allowBlank="1" showInputMessage="1" showErrorMessage="1" sqref="J23 J13" xr:uid="{9BDF7701-6842-42A8-B88D-1FDBFED384F8}">
      <formula1>Y_N</formula1>
    </dataValidation>
    <dataValidation type="list" allowBlank="1" showInputMessage="1" showErrorMessage="1" sqref="G10:H11" xr:uid="{73915255-0501-47D8-A17A-35628ADD5C48}">
      <formula1>Svc_Type</formula1>
    </dataValidation>
  </dataValidations>
  <printOptions horizontalCentered="1"/>
  <pageMargins left="0.45" right="0.45" top="0.75" bottom="0.5" header="0.3" footer="0.3"/>
  <pageSetup scale="63" orientation="portrait" r:id="rId1"/>
  <headerFooter>
    <oddHeader>&amp;COrange County Transportation Authority&amp;R2024 Measure M2 Call for Projec ts
Project V Application</oddHeader>
  </headerFooter>
  <rowBreaks count="3" manualBreakCount="3">
    <brk id="34" min="4" max="15" man="1"/>
    <brk id="64" min="4" max="15" man="1"/>
    <brk id="101" min="4" max="15" man="1"/>
  </rowBreaks>
  <colBreaks count="1" manualBreakCount="1">
    <brk id="16" min="1" max="61"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3E0E7-E3DF-49C4-9F83-1218A51FDCB2}">
  <sheetPr>
    <tabColor theme="3"/>
  </sheetPr>
  <dimension ref="A2:S152"/>
  <sheetViews>
    <sheetView showGridLines="0" zoomScaleNormal="100" zoomScaleSheetLayoutView="100" workbookViewId="0">
      <pane ySplit="6" topLeftCell="A122" activePane="bottomLeft" state="frozen"/>
      <selection activeCell="F119" sqref="F119:K125"/>
      <selection pane="bottomLeft" activeCell="F122" sqref="F122:O122"/>
    </sheetView>
  </sheetViews>
  <sheetFormatPr defaultRowHeight="15"/>
  <cols>
    <col min="1" max="1" width="4.5703125" style="336" customWidth="1"/>
    <col min="2" max="2" width="3.85546875" style="336" customWidth="1"/>
    <col min="3" max="3" width="23.140625" style="336" customWidth="1"/>
    <col min="4" max="4" width="5.140625" style="336" customWidth="1"/>
    <col min="5" max="5" width="3.5703125" customWidth="1"/>
    <col min="6" max="6" width="25.28515625" customWidth="1"/>
    <col min="7" max="7" width="24" customWidth="1"/>
    <col min="8" max="8" width="24.5703125" customWidth="1"/>
    <col min="9" max="11" width="22.28515625" customWidth="1"/>
    <col min="12" max="12" width="23.42578125" customWidth="1"/>
    <col min="13" max="13" width="20.85546875" customWidth="1"/>
    <col min="14" max="14" width="1.85546875" customWidth="1"/>
    <col min="15" max="15" width="22.5703125" style="60" customWidth="1"/>
    <col min="16" max="16" width="1.85546875" customWidth="1"/>
    <col min="17" max="17" width="4.5703125" style="336" customWidth="1"/>
    <col min="18" max="18" width="27.140625" style="336" customWidth="1"/>
    <col min="19" max="19" width="22.5703125" style="336" customWidth="1"/>
    <col min="22" max="22" width="11.5703125" customWidth="1"/>
  </cols>
  <sheetData>
    <row r="2" spans="3:18" ht="8.1" customHeight="1">
      <c r="O2"/>
    </row>
    <row r="3" spans="3:18">
      <c r="F3" s="13" t="s">
        <v>0</v>
      </c>
      <c r="G3" s="12"/>
      <c r="H3" s="12"/>
      <c r="I3" s="12"/>
      <c r="J3" s="12"/>
      <c r="K3" s="12"/>
      <c r="L3" s="12"/>
      <c r="M3" s="12"/>
      <c r="N3" s="12"/>
      <c r="O3" s="330"/>
    </row>
    <row r="4" spans="3:18" ht="32.450000000000003" customHeight="1">
      <c r="C4" s="338" t="s">
        <v>33</v>
      </c>
      <c r="F4" s="446" t="s">
        <v>1</v>
      </c>
      <c r="G4" s="446"/>
      <c r="H4" s="446"/>
      <c r="I4" s="446"/>
      <c r="J4" s="446"/>
      <c r="K4" s="446"/>
      <c r="L4" s="446"/>
      <c r="M4" s="446"/>
      <c r="N4" s="446"/>
      <c r="O4" s="446"/>
      <c r="Q4" s="337"/>
      <c r="R4" s="338" t="s">
        <v>205</v>
      </c>
    </row>
    <row r="6" spans="3:18" ht="27" customHeight="1">
      <c r="F6" s="2" t="s">
        <v>378</v>
      </c>
      <c r="G6" s="500" t="str">
        <f>'Proj 3_Sect A-E'!G6</f>
        <v>click to enter.</v>
      </c>
      <c r="H6" s="500"/>
      <c r="K6" s="1" t="s">
        <v>64</v>
      </c>
      <c r="L6" s="499" t="str">
        <f>'Proj 3_Sect A-E'!L6</f>
        <v>click to enter.</v>
      </c>
      <c r="M6" s="499"/>
      <c r="Q6" s="336" t="s">
        <v>56</v>
      </c>
      <c r="R6" s="336" t="s">
        <v>102</v>
      </c>
    </row>
    <row r="8" spans="3:18">
      <c r="E8" s="13" t="s">
        <v>101</v>
      </c>
      <c r="F8" s="13" t="s">
        <v>360</v>
      </c>
      <c r="G8" s="12"/>
      <c r="H8" s="12"/>
      <c r="I8" s="12"/>
      <c r="J8" s="12"/>
      <c r="K8" s="12"/>
      <c r="L8" s="12"/>
      <c r="M8" s="12"/>
      <c r="N8" s="12"/>
      <c r="O8" s="12"/>
      <c r="P8" s="12"/>
    </row>
    <row r="9" spans="3:18" ht="15.75" thickBot="1"/>
    <row r="10" spans="3:18" ht="15.75" customHeight="1">
      <c r="I10" s="539" t="s">
        <v>187</v>
      </c>
      <c r="J10" s="541" t="s">
        <v>92</v>
      </c>
    </row>
    <row r="11" spans="3:18" ht="20.25" customHeight="1" thickBot="1">
      <c r="F11" t="s">
        <v>388</v>
      </c>
      <c r="I11" s="540"/>
      <c r="J11" s="542"/>
    </row>
    <row r="12" spans="3:18" ht="25.5" customHeight="1" thickBot="1">
      <c r="C12" s="538" t="s">
        <v>363</v>
      </c>
      <c r="F12" s="543" t="str">
        <f>'Proj 3_Sect A-E'!$F$17</f>
        <v>[ex -- service area/route 1]</v>
      </c>
      <c r="G12" s="543"/>
      <c r="I12" s="206" t="s">
        <v>69</v>
      </c>
      <c r="J12" s="286" t="s">
        <v>69</v>
      </c>
    </row>
    <row r="13" spans="3:18" ht="15.75" thickBot="1">
      <c r="C13" s="538"/>
    </row>
    <row r="14" spans="3:18" ht="27.75" customHeight="1" thickBot="1">
      <c r="C14" s="538"/>
      <c r="F14" s="491" t="s">
        <v>351</v>
      </c>
      <c r="G14" s="492"/>
      <c r="H14" s="567" t="s">
        <v>381</v>
      </c>
      <c r="I14" s="568"/>
      <c r="J14" s="567" t="s">
        <v>381</v>
      </c>
      <c r="K14" s="568"/>
      <c r="L14" s="567" t="s">
        <v>381</v>
      </c>
      <c r="M14" s="568"/>
      <c r="O14" s="298" t="s">
        <v>352</v>
      </c>
      <c r="R14" s="569" t="s">
        <v>383</v>
      </c>
    </row>
    <row r="15" spans="3:18" ht="21.75" customHeight="1" thickBot="1">
      <c r="C15" s="538"/>
      <c r="D15" s="339" t="s">
        <v>29</v>
      </c>
      <c r="F15" s="300" t="s">
        <v>356</v>
      </c>
      <c r="G15" s="301" t="s">
        <v>357</v>
      </c>
      <c r="H15" s="302" t="s">
        <v>354</v>
      </c>
      <c r="I15" s="303" t="s">
        <v>353</v>
      </c>
      <c r="J15" s="302" t="s">
        <v>354</v>
      </c>
      <c r="K15" s="303" t="s">
        <v>353</v>
      </c>
      <c r="L15" s="302" t="s">
        <v>354</v>
      </c>
      <c r="M15" s="303" t="s">
        <v>353</v>
      </c>
      <c r="O15" s="331" t="s">
        <v>199</v>
      </c>
      <c r="Q15" s="336" t="s">
        <v>56</v>
      </c>
      <c r="R15" s="552"/>
    </row>
    <row r="16" spans="3:18" ht="20.25" customHeight="1" thickBot="1">
      <c r="C16" s="538"/>
      <c r="D16" s="339"/>
      <c r="F16" s="299"/>
      <c r="G16" s="299"/>
      <c r="H16" s="326" t="s">
        <v>362</v>
      </c>
      <c r="I16" s="327" t="s">
        <v>361</v>
      </c>
      <c r="J16" s="326" t="s">
        <v>362</v>
      </c>
      <c r="K16" s="329" t="s">
        <v>361</v>
      </c>
      <c r="L16" s="328" t="s">
        <v>362</v>
      </c>
      <c r="M16" s="329" t="s">
        <v>361</v>
      </c>
      <c r="O16"/>
      <c r="R16" s="552"/>
    </row>
    <row r="17" spans="3:18" ht="15.75" thickBot="1">
      <c r="C17" s="538"/>
      <c r="D17" s="339"/>
      <c r="O17"/>
      <c r="R17" s="552"/>
    </row>
    <row r="18" spans="3:18" ht="29.25" customHeight="1" thickBot="1">
      <c r="C18" s="538"/>
      <c r="D18" s="339"/>
      <c r="F18" s="491" t="s">
        <v>359</v>
      </c>
      <c r="G18" s="492"/>
      <c r="H18" s="567" t="s">
        <v>381</v>
      </c>
      <c r="I18" s="568"/>
      <c r="J18" s="567" t="s">
        <v>381</v>
      </c>
      <c r="K18" s="568"/>
      <c r="L18" s="567" t="s">
        <v>381</v>
      </c>
      <c r="M18" s="568"/>
      <c r="O18" s="298" t="s">
        <v>352</v>
      </c>
      <c r="R18" s="552"/>
    </row>
    <row r="19" spans="3:18" ht="21.75" customHeight="1" thickBot="1">
      <c r="C19" s="538"/>
      <c r="D19" s="339" t="s">
        <v>29</v>
      </c>
      <c r="F19" s="300" t="s">
        <v>356</v>
      </c>
      <c r="G19" s="301" t="s">
        <v>357</v>
      </c>
      <c r="H19" s="302" t="s">
        <v>354</v>
      </c>
      <c r="I19" s="303" t="s">
        <v>353</v>
      </c>
      <c r="J19" s="302" t="s">
        <v>354</v>
      </c>
      <c r="K19" s="303" t="s">
        <v>353</v>
      </c>
      <c r="L19" s="302" t="s">
        <v>354</v>
      </c>
      <c r="M19" s="303" t="s">
        <v>353</v>
      </c>
      <c r="O19" s="331" t="s">
        <v>199</v>
      </c>
      <c r="Q19" s="336" t="s">
        <v>56</v>
      </c>
      <c r="R19" s="552"/>
    </row>
    <row r="20" spans="3:18" ht="20.25" customHeight="1" thickBot="1">
      <c r="D20" s="339"/>
      <c r="F20" s="299"/>
      <c r="G20" s="299"/>
      <c r="H20" s="326" t="s">
        <v>362</v>
      </c>
      <c r="I20" s="327" t="s">
        <v>361</v>
      </c>
      <c r="J20" s="326" t="s">
        <v>362</v>
      </c>
      <c r="K20" s="329" t="s">
        <v>361</v>
      </c>
      <c r="L20" s="328" t="s">
        <v>362</v>
      </c>
      <c r="M20" s="329" t="s">
        <v>361</v>
      </c>
      <c r="O20"/>
      <c r="R20" s="552"/>
    </row>
    <row r="21" spans="3:18">
      <c r="O21"/>
      <c r="R21" s="552"/>
    </row>
    <row r="22" spans="3:18">
      <c r="F22" t="s">
        <v>364</v>
      </c>
      <c r="K22" s="232" t="s">
        <v>89</v>
      </c>
      <c r="R22" s="552"/>
    </row>
    <row r="23" spans="3:18" ht="15.75" thickBot="1">
      <c r="C23" s="519" t="s">
        <v>365</v>
      </c>
      <c r="F23" t="s">
        <v>323</v>
      </c>
      <c r="R23" s="552"/>
    </row>
    <row r="24" spans="3:18" ht="29.25" customHeight="1" thickBot="1">
      <c r="C24" s="519"/>
      <c r="F24" s="491" t="s">
        <v>358</v>
      </c>
      <c r="G24" s="492"/>
      <c r="H24" s="296" t="s">
        <v>154</v>
      </c>
      <c r="I24" s="297" t="s">
        <v>155</v>
      </c>
      <c r="J24" s="567" t="s">
        <v>381</v>
      </c>
      <c r="K24" s="568"/>
      <c r="L24" s="567" t="s">
        <v>381</v>
      </c>
      <c r="M24" s="568"/>
      <c r="O24" s="298" t="s">
        <v>352</v>
      </c>
      <c r="R24" s="552"/>
    </row>
    <row r="25" spans="3:18">
      <c r="C25" s="519"/>
      <c r="F25" s="534" t="s">
        <v>69</v>
      </c>
      <c r="G25" s="535"/>
      <c r="H25" s="304" t="s">
        <v>355</v>
      </c>
      <c r="I25" s="305" t="s">
        <v>355</v>
      </c>
      <c r="J25" s="304" t="s">
        <v>354</v>
      </c>
      <c r="K25" s="305" t="s">
        <v>353</v>
      </c>
      <c r="L25" s="304" t="s">
        <v>354</v>
      </c>
      <c r="M25" s="305" t="s">
        <v>353</v>
      </c>
      <c r="O25" s="332" t="s">
        <v>199</v>
      </c>
      <c r="Q25" s="336" t="s">
        <v>56</v>
      </c>
      <c r="R25" s="552"/>
    </row>
    <row r="26" spans="3:18">
      <c r="C26" s="519"/>
      <c r="F26" s="536" t="s">
        <v>69</v>
      </c>
      <c r="G26" s="537"/>
      <c r="H26" s="306" t="s">
        <v>355</v>
      </c>
      <c r="I26" s="307" t="s">
        <v>355</v>
      </c>
      <c r="J26" s="306" t="s">
        <v>354</v>
      </c>
      <c r="K26" s="307" t="s">
        <v>353</v>
      </c>
      <c r="L26" s="306" t="s">
        <v>354</v>
      </c>
      <c r="M26" s="307" t="s">
        <v>353</v>
      </c>
      <c r="O26" s="333" t="s">
        <v>199</v>
      </c>
      <c r="Q26" s="336" t="s">
        <v>56</v>
      </c>
      <c r="R26" s="552"/>
    </row>
    <row r="27" spans="3:18">
      <c r="C27" s="519"/>
      <c r="F27" s="536" t="s">
        <v>69</v>
      </c>
      <c r="G27" s="537"/>
      <c r="H27" s="306" t="s">
        <v>355</v>
      </c>
      <c r="I27" s="307" t="s">
        <v>355</v>
      </c>
      <c r="J27" s="306" t="s">
        <v>354</v>
      </c>
      <c r="K27" s="307" t="s">
        <v>353</v>
      </c>
      <c r="L27" s="306" t="s">
        <v>354</v>
      </c>
      <c r="M27" s="307" t="s">
        <v>353</v>
      </c>
      <c r="O27" s="333" t="s">
        <v>199</v>
      </c>
      <c r="Q27" s="336" t="s">
        <v>56</v>
      </c>
      <c r="R27" s="552"/>
    </row>
    <row r="28" spans="3:18">
      <c r="C28" s="519"/>
      <c r="F28" s="536" t="s">
        <v>69</v>
      </c>
      <c r="G28" s="537"/>
      <c r="H28" s="306" t="s">
        <v>355</v>
      </c>
      <c r="I28" s="307" t="s">
        <v>355</v>
      </c>
      <c r="J28" s="306" t="s">
        <v>354</v>
      </c>
      <c r="K28" s="307" t="s">
        <v>353</v>
      </c>
      <c r="L28" s="306" t="s">
        <v>354</v>
      </c>
      <c r="M28" s="307" t="s">
        <v>353</v>
      </c>
      <c r="O28" s="333" t="s">
        <v>199</v>
      </c>
      <c r="Q28" s="336" t="s">
        <v>56</v>
      </c>
      <c r="R28" s="552"/>
    </row>
    <row r="29" spans="3:18">
      <c r="C29" s="519"/>
      <c r="D29" s="339" t="s">
        <v>29</v>
      </c>
      <c r="F29" s="536" t="s">
        <v>69</v>
      </c>
      <c r="G29" s="537"/>
      <c r="H29" s="306" t="s">
        <v>355</v>
      </c>
      <c r="I29" s="307" t="s">
        <v>355</v>
      </c>
      <c r="J29" s="306" t="s">
        <v>354</v>
      </c>
      <c r="K29" s="307" t="s">
        <v>353</v>
      </c>
      <c r="L29" s="306" t="s">
        <v>354</v>
      </c>
      <c r="M29" s="307" t="s">
        <v>353</v>
      </c>
      <c r="O29" s="333" t="s">
        <v>199</v>
      </c>
      <c r="Q29" s="336" t="s">
        <v>56</v>
      </c>
      <c r="R29" s="552"/>
    </row>
    <row r="30" spans="3:18" ht="15.75" customHeight="1">
      <c r="C30" s="519"/>
      <c r="F30" s="536" t="s">
        <v>69</v>
      </c>
      <c r="G30" s="537"/>
      <c r="H30" s="306" t="s">
        <v>355</v>
      </c>
      <c r="I30" s="307" t="s">
        <v>355</v>
      </c>
      <c r="J30" s="306" t="s">
        <v>354</v>
      </c>
      <c r="K30" s="307" t="s">
        <v>353</v>
      </c>
      <c r="L30" s="306" t="s">
        <v>354</v>
      </c>
      <c r="M30" s="307" t="s">
        <v>353</v>
      </c>
      <c r="O30" s="333" t="s">
        <v>199</v>
      </c>
      <c r="Q30" s="336" t="s">
        <v>56</v>
      </c>
      <c r="R30" s="552"/>
    </row>
    <row r="31" spans="3:18" ht="15.75" thickBot="1">
      <c r="C31" s="519"/>
      <c r="F31" s="550" t="s">
        <v>69</v>
      </c>
      <c r="G31" s="551"/>
      <c r="H31" s="308" t="s">
        <v>355</v>
      </c>
      <c r="I31" s="309" t="s">
        <v>355</v>
      </c>
      <c r="J31" s="308" t="s">
        <v>354</v>
      </c>
      <c r="K31" s="309" t="s">
        <v>353</v>
      </c>
      <c r="L31" s="308" t="s">
        <v>354</v>
      </c>
      <c r="M31" s="309" t="s">
        <v>353</v>
      </c>
      <c r="O31" s="334" t="s">
        <v>199</v>
      </c>
      <c r="Q31" s="336" t="s">
        <v>56</v>
      </c>
    </row>
    <row r="32" spans="3:18">
      <c r="C32" s="519"/>
    </row>
    <row r="33" spans="3:18" ht="15.75" thickBot="1">
      <c r="C33" s="340"/>
    </row>
    <row r="34" spans="3:18">
      <c r="F34" s="544" t="str">
        <f>_xlfn.CONCAT("Provide any additional relevant information regarding ",F12," or related special event operations, below.")</f>
        <v>Provide any additional relevant information regarding [ex -- service area/route 1] or related special event operations, below.</v>
      </c>
      <c r="G34" s="545"/>
      <c r="H34" s="545"/>
      <c r="I34" s="545"/>
      <c r="J34" s="545"/>
      <c r="K34" s="545"/>
      <c r="L34" s="545"/>
      <c r="M34" s="545"/>
      <c r="N34" s="545"/>
      <c r="O34" s="546"/>
    </row>
    <row r="35" spans="3:18" ht="76.5" customHeight="1" thickBot="1">
      <c r="C35" s="341" t="s">
        <v>379</v>
      </c>
      <c r="D35" s="342" t="s">
        <v>29</v>
      </c>
      <c r="F35" s="547" t="s">
        <v>69</v>
      </c>
      <c r="G35" s="548"/>
      <c r="H35" s="548"/>
      <c r="I35" s="548"/>
      <c r="J35" s="548"/>
      <c r="K35" s="548"/>
      <c r="L35" s="548"/>
      <c r="M35" s="548"/>
      <c r="N35" s="548"/>
      <c r="O35" s="549"/>
    </row>
    <row r="36" spans="3:18">
      <c r="C36" s="340"/>
    </row>
    <row r="37" spans="3:18">
      <c r="C37" s="340"/>
    </row>
    <row r="38" spans="3:18" ht="15.75" thickBot="1"/>
    <row r="39" spans="3:18" ht="15.75" customHeight="1">
      <c r="I39" s="539" t="s">
        <v>187</v>
      </c>
      <c r="J39" s="541" t="s">
        <v>92</v>
      </c>
    </row>
    <row r="40" spans="3:18" ht="20.25" customHeight="1" thickBot="1">
      <c r="F40" t="s">
        <v>387</v>
      </c>
      <c r="I40" s="540"/>
      <c r="J40" s="542"/>
    </row>
    <row r="41" spans="3:18" ht="25.5" customHeight="1" thickBot="1">
      <c r="C41" s="538" t="s">
        <v>363</v>
      </c>
      <c r="F41" s="543" t="str">
        <f>'Proj 3_Sect A-E'!$F$18</f>
        <v>[ex -- service area/route 2]</v>
      </c>
      <c r="G41" s="543"/>
      <c r="I41" s="206" t="s">
        <v>69</v>
      </c>
      <c r="J41" s="286" t="s">
        <v>69</v>
      </c>
    </row>
    <row r="42" spans="3:18" ht="15.75" thickBot="1">
      <c r="C42" s="538"/>
    </row>
    <row r="43" spans="3:18" ht="27.75" customHeight="1" thickBot="1">
      <c r="C43" s="538"/>
      <c r="F43" s="491" t="s">
        <v>351</v>
      </c>
      <c r="G43" s="492"/>
      <c r="H43" s="567" t="s">
        <v>381</v>
      </c>
      <c r="I43" s="568"/>
      <c r="J43" s="567" t="s">
        <v>381</v>
      </c>
      <c r="K43" s="568"/>
      <c r="L43" s="567" t="s">
        <v>381</v>
      </c>
      <c r="M43" s="568"/>
      <c r="O43" s="298" t="s">
        <v>352</v>
      </c>
      <c r="R43" s="569" t="s">
        <v>383</v>
      </c>
    </row>
    <row r="44" spans="3:18" ht="21.75" customHeight="1" thickBot="1">
      <c r="C44" s="538"/>
      <c r="D44" s="339" t="s">
        <v>29</v>
      </c>
      <c r="F44" s="300" t="s">
        <v>356</v>
      </c>
      <c r="G44" s="301" t="s">
        <v>357</v>
      </c>
      <c r="H44" s="302" t="s">
        <v>354</v>
      </c>
      <c r="I44" s="303" t="s">
        <v>353</v>
      </c>
      <c r="J44" s="302" t="s">
        <v>354</v>
      </c>
      <c r="K44" s="303" t="s">
        <v>353</v>
      </c>
      <c r="L44" s="302" t="s">
        <v>354</v>
      </c>
      <c r="M44" s="303" t="s">
        <v>353</v>
      </c>
      <c r="O44" s="331" t="s">
        <v>199</v>
      </c>
      <c r="Q44" s="336" t="s">
        <v>56</v>
      </c>
      <c r="R44" s="552"/>
    </row>
    <row r="45" spans="3:18" ht="20.25" customHeight="1" thickBot="1">
      <c r="C45" s="538"/>
      <c r="D45" s="339"/>
      <c r="F45" s="299"/>
      <c r="G45" s="299"/>
      <c r="H45" s="326" t="s">
        <v>362</v>
      </c>
      <c r="I45" s="327" t="s">
        <v>361</v>
      </c>
      <c r="J45" s="326" t="s">
        <v>362</v>
      </c>
      <c r="K45" s="329" t="s">
        <v>361</v>
      </c>
      <c r="L45" s="328" t="s">
        <v>362</v>
      </c>
      <c r="M45" s="329" t="s">
        <v>361</v>
      </c>
      <c r="O45"/>
      <c r="R45" s="552"/>
    </row>
    <row r="46" spans="3:18" ht="15.75" thickBot="1">
      <c r="C46" s="538"/>
      <c r="D46" s="339"/>
      <c r="O46"/>
      <c r="R46" s="552"/>
    </row>
    <row r="47" spans="3:18" ht="29.25" customHeight="1" thickBot="1">
      <c r="C47" s="538"/>
      <c r="D47" s="339"/>
      <c r="F47" s="491" t="s">
        <v>359</v>
      </c>
      <c r="G47" s="492"/>
      <c r="H47" s="567" t="s">
        <v>381</v>
      </c>
      <c r="I47" s="568"/>
      <c r="J47" s="567" t="s">
        <v>381</v>
      </c>
      <c r="K47" s="568"/>
      <c r="L47" s="567" t="s">
        <v>381</v>
      </c>
      <c r="M47" s="568"/>
      <c r="O47" s="298" t="s">
        <v>352</v>
      </c>
      <c r="R47" s="552"/>
    </row>
    <row r="48" spans="3:18" ht="21.75" customHeight="1" thickBot="1">
      <c r="C48" s="538"/>
      <c r="D48" s="339" t="s">
        <v>29</v>
      </c>
      <c r="F48" s="300" t="s">
        <v>356</v>
      </c>
      <c r="G48" s="301" t="s">
        <v>357</v>
      </c>
      <c r="H48" s="302" t="s">
        <v>354</v>
      </c>
      <c r="I48" s="303" t="s">
        <v>353</v>
      </c>
      <c r="J48" s="302" t="s">
        <v>354</v>
      </c>
      <c r="K48" s="303" t="s">
        <v>353</v>
      </c>
      <c r="L48" s="302" t="s">
        <v>354</v>
      </c>
      <c r="M48" s="303" t="s">
        <v>353</v>
      </c>
      <c r="O48" s="331" t="s">
        <v>199</v>
      </c>
      <c r="Q48" s="336" t="s">
        <v>56</v>
      </c>
      <c r="R48" s="552"/>
    </row>
    <row r="49" spans="3:18" ht="20.25" customHeight="1" thickBot="1">
      <c r="D49" s="339"/>
      <c r="F49" s="299"/>
      <c r="G49" s="299"/>
      <c r="H49" s="326" t="s">
        <v>362</v>
      </c>
      <c r="I49" s="327" t="s">
        <v>361</v>
      </c>
      <c r="J49" s="326" t="s">
        <v>362</v>
      </c>
      <c r="K49" s="329" t="s">
        <v>361</v>
      </c>
      <c r="L49" s="328" t="s">
        <v>362</v>
      </c>
      <c r="M49" s="329" t="s">
        <v>361</v>
      </c>
      <c r="O49"/>
      <c r="R49" s="552"/>
    </row>
    <row r="50" spans="3:18">
      <c r="O50"/>
      <c r="R50" s="552"/>
    </row>
    <row r="51" spans="3:18">
      <c r="F51" t="s">
        <v>364</v>
      </c>
      <c r="K51" s="232" t="s">
        <v>89</v>
      </c>
      <c r="R51" s="552"/>
    </row>
    <row r="52" spans="3:18" ht="15.75" thickBot="1">
      <c r="C52" s="519" t="s">
        <v>365</v>
      </c>
      <c r="F52" t="s">
        <v>323</v>
      </c>
      <c r="R52" s="552"/>
    </row>
    <row r="53" spans="3:18" ht="29.25" customHeight="1" thickBot="1">
      <c r="C53" s="519"/>
      <c r="F53" s="491" t="s">
        <v>358</v>
      </c>
      <c r="G53" s="492"/>
      <c r="H53" s="296" t="s">
        <v>154</v>
      </c>
      <c r="I53" s="297" t="s">
        <v>155</v>
      </c>
      <c r="J53" s="567" t="s">
        <v>381</v>
      </c>
      <c r="K53" s="568"/>
      <c r="L53" s="567" t="s">
        <v>381</v>
      </c>
      <c r="M53" s="568"/>
      <c r="O53" s="298" t="s">
        <v>352</v>
      </c>
      <c r="R53" s="552"/>
    </row>
    <row r="54" spans="3:18">
      <c r="C54" s="519"/>
      <c r="F54" s="534" t="s">
        <v>69</v>
      </c>
      <c r="G54" s="535"/>
      <c r="H54" s="304" t="s">
        <v>355</v>
      </c>
      <c r="I54" s="305" t="s">
        <v>355</v>
      </c>
      <c r="J54" s="304" t="s">
        <v>354</v>
      </c>
      <c r="K54" s="305" t="s">
        <v>353</v>
      </c>
      <c r="L54" s="304" t="s">
        <v>354</v>
      </c>
      <c r="M54" s="305" t="s">
        <v>353</v>
      </c>
      <c r="O54" s="332" t="s">
        <v>199</v>
      </c>
      <c r="Q54" s="336" t="s">
        <v>56</v>
      </c>
      <c r="R54" s="552"/>
    </row>
    <row r="55" spans="3:18">
      <c r="C55" s="519"/>
      <c r="F55" s="536" t="s">
        <v>69</v>
      </c>
      <c r="G55" s="537"/>
      <c r="H55" s="306" t="s">
        <v>355</v>
      </c>
      <c r="I55" s="307" t="s">
        <v>355</v>
      </c>
      <c r="J55" s="306" t="s">
        <v>354</v>
      </c>
      <c r="K55" s="307" t="s">
        <v>353</v>
      </c>
      <c r="L55" s="306" t="s">
        <v>354</v>
      </c>
      <c r="M55" s="307" t="s">
        <v>353</v>
      </c>
      <c r="O55" s="333" t="s">
        <v>199</v>
      </c>
      <c r="Q55" s="336" t="s">
        <v>56</v>
      </c>
      <c r="R55" s="552"/>
    </row>
    <row r="56" spans="3:18">
      <c r="C56" s="519"/>
      <c r="F56" s="536" t="s">
        <v>69</v>
      </c>
      <c r="G56" s="537"/>
      <c r="H56" s="306" t="s">
        <v>355</v>
      </c>
      <c r="I56" s="307" t="s">
        <v>355</v>
      </c>
      <c r="J56" s="306" t="s">
        <v>354</v>
      </c>
      <c r="K56" s="307" t="s">
        <v>353</v>
      </c>
      <c r="L56" s="306" t="s">
        <v>354</v>
      </c>
      <c r="M56" s="307" t="s">
        <v>353</v>
      </c>
      <c r="O56" s="333" t="s">
        <v>199</v>
      </c>
      <c r="Q56" s="336" t="s">
        <v>56</v>
      </c>
      <c r="R56" s="552"/>
    </row>
    <row r="57" spans="3:18">
      <c r="C57" s="519"/>
      <c r="F57" s="536" t="s">
        <v>69</v>
      </c>
      <c r="G57" s="537"/>
      <c r="H57" s="306" t="s">
        <v>355</v>
      </c>
      <c r="I57" s="307" t="s">
        <v>355</v>
      </c>
      <c r="J57" s="306" t="s">
        <v>354</v>
      </c>
      <c r="K57" s="307" t="s">
        <v>353</v>
      </c>
      <c r="L57" s="306" t="s">
        <v>354</v>
      </c>
      <c r="M57" s="307" t="s">
        <v>353</v>
      </c>
      <c r="O57" s="333" t="s">
        <v>199</v>
      </c>
      <c r="Q57" s="336" t="s">
        <v>56</v>
      </c>
      <c r="R57" s="552"/>
    </row>
    <row r="58" spans="3:18">
      <c r="C58" s="519"/>
      <c r="D58" s="339" t="s">
        <v>29</v>
      </c>
      <c r="F58" s="536" t="s">
        <v>69</v>
      </c>
      <c r="G58" s="537"/>
      <c r="H58" s="306" t="s">
        <v>355</v>
      </c>
      <c r="I58" s="307" t="s">
        <v>355</v>
      </c>
      <c r="J58" s="306" t="s">
        <v>354</v>
      </c>
      <c r="K58" s="307" t="s">
        <v>353</v>
      </c>
      <c r="L58" s="306" t="s">
        <v>354</v>
      </c>
      <c r="M58" s="307" t="s">
        <v>353</v>
      </c>
      <c r="O58" s="333" t="s">
        <v>199</v>
      </c>
      <c r="Q58" s="336" t="s">
        <v>56</v>
      </c>
      <c r="R58" s="552"/>
    </row>
    <row r="59" spans="3:18" ht="15.75" customHeight="1">
      <c r="C59" s="519"/>
      <c r="F59" s="536" t="s">
        <v>69</v>
      </c>
      <c r="G59" s="537"/>
      <c r="H59" s="306" t="s">
        <v>355</v>
      </c>
      <c r="I59" s="307" t="s">
        <v>355</v>
      </c>
      <c r="J59" s="306" t="s">
        <v>354</v>
      </c>
      <c r="K59" s="307" t="s">
        <v>353</v>
      </c>
      <c r="L59" s="306" t="s">
        <v>354</v>
      </c>
      <c r="M59" s="307" t="s">
        <v>353</v>
      </c>
      <c r="O59" s="333" t="s">
        <v>199</v>
      </c>
      <c r="Q59" s="336" t="s">
        <v>56</v>
      </c>
      <c r="R59" s="552"/>
    </row>
    <row r="60" spans="3:18" ht="15.75" thickBot="1">
      <c r="C60" s="519"/>
      <c r="F60" s="550" t="s">
        <v>69</v>
      </c>
      <c r="G60" s="551"/>
      <c r="H60" s="308" t="s">
        <v>355</v>
      </c>
      <c r="I60" s="309" t="s">
        <v>355</v>
      </c>
      <c r="J60" s="308" t="s">
        <v>354</v>
      </c>
      <c r="K60" s="309" t="s">
        <v>353</v>
      </c>
      <c r="L60" s="308" t="s">
        <v>354</v>
      </c>
      <c r="M60" s="309" t="s">
        <v>353</v>
      </c>
      <c r="O60" s="334" t="s">
        <v>199</v>
      </c>
    </row>
    <row r="61" spans="3:18">
      <c r="C61" s="519"/>
    </row>
    <row r="62" spans="3:18" ht="15.75" thickBot="1">
      <c r="C62" s="340"/>
    </row>
    <row r="63" spans="3:18">
      <c r="F63" s="544" t="str">
        <f>_xlfn.CONCAT("Provide any additional relevant information regarding ",F41," or related special event operations, below.")</f>
        <v>Provide any additional relevant information regarding [ex -- service area/route 2] or related special event operations, below.</v>
      </c>
      <c r="G63" s="545"/>
      <c r="H63" s="545"/>
      <c r="I63" s="545"/>
      <c r="J63" s="545"/>
      <c r="K63" s="545"/>
      <c r="L63" s="545"/>
      <c r="M63" s="545"/>
      <c r="N63" s="545"/>
      <c r="O63" s="546"/>
    </row>
    <row r="64" spans="3:18" ht="76.5" customHeight="1" thickBot="1">
      <c r="C64" s="341" t="s">
        <v>379</v>
      </c>
      <c r="D64" s="342" t="s">
        <v>29</v>
      </c>
      <c r="F64" s="547" t="s">
        <v>69</v>
      </c>
      <c r="G64" s="548"/>
      <c r="H64" s="548"/>
      <c r="I64" s="548"/>
      <c r="J64" s="548"/>
      <c r="K64" s="548"/>
      <c r="L64" s="548"/>
      <c r="M64" s="548"/>
      <c r="N64" s="548"/>
      <c r="O64" s="549"/>
    </row>
    <row r="65" spans="3:18">
      <c r="C65" s="340"/>
    </row>
    <row r="66" spans="3:18">
      <c r="C66" s="340"/>
    </row>
    <row r="67" spans="3:18" ht="15.75" thickBot="1"/>
    <row r="68" spans="3:18" ht="15.75" customHeight="1">
      <c r="I68" s="539" t="s">
        <v>187</v>
      </c>
      <c r="J68" s="541" t="s">
        <v>92</v>
      </c>
    </row>
    <row r="69" spans="3:18" ht="20.25" customHeight="1" thickBot="1">
      <c r="F69" t="s">
        <v>386</v>
      </c>
      <c r="I69" s="540"/>
      <c r="J69" s="542"/>
    </row>
    <row r="70" spans="3:18" ht="25.5" customHeight="1" thickBot="1">
      <c r="C70" s="538" t="s">
        <v>363</v>
      </c>
      <c r="F70" s="543" t="str">
        <f>'Proj 3_Sect A-E'!$F$19</f>
        <v>[ex -- service area/route 3]</v>
      </c>
      <c r="G70" s="543"/>
      <c r="I70" s="206" t="s">
        <v>69</v>
      </c>
      <c r="J70" s="286" t="s">
        <v>69</v>
      </c>
    </row>
    <row r="71" spans="3:18" ht="15.75" thickBot="1">
      <c r="C71" s="538"/>
    </row>
    <row r="72" spans="3:18" ht="27.75" customHeight="1" thickBot="1">
      <c r="C72" s="538"/>
      <c r="F72" s="491" t="s">
        <v>351</v>
      </c>
      <c r="G72" s="492"/>
      <c r="H72" s="567" t="s">
        <v>381</v>
      </c>
      <c r="I72" s="568"/>
      <c r="J72" s="567" t="s">
        <v>381</v>
      </c>
      <c r="K72" s="568"/>
      <c r="L72" s="567" t="s">
        <v>381</v>
      </c>
      <c r="M72" s="568"/>
      <c r="O72" s="298" t="s">
        <v>352</v>
      </c>
      <c r="R72" s="569" t="s">
        <v>383</v>
      </c>
    </row>
    <row r="73" spans="3:18" ht="21.75" customHeight="1" thickBot="1">
      <c r="C73" s="538"/>
      <c r="D73" s="339" t="s">
        <v>29</v>
      </c>
      <c r="F73" s="300" t="s">
        <v>356</v>
      </c>
      <c r="G73" s="301" t="s">
        <v>357</v>
      </c>
      <c r="H73" s="302" t="s">
        <v>354</v>
      </c>
      <c r="I73" s="303" t="s">
        <v>353</v>
      </c>
      <c r="J73" s="302" t="s">
        <v>354</v>
      </c>
      <c r="K73" s="303" t="s">
        <v>353</v>
      </c>
      <c r="L73" s="302" t="s">
        <v>354</v>
      </c>
      <c r="M73" s="303" t="s">
        <v>353</v>
      </c>
      <c r="O73" s="331" t="s">
        <v>199</v>
      </c>
      <c r="Q73" s="336" t="s">
        <v>56</v>
      </c>
      <c r="R73" s="552"/>
    </row>
    <row r="74" spans="3:18" ht="20.25" customHeight="1" thickBot="1">
      <c r="C74" s="538"/>
      <c r="D74" s="339"/>
      <c r="F74" s="299"/>
      <c r="G74" s="299"/>
      <c r="H74" s="326" t="s">
        <v>362</v>
      </c>
      <c r="I74" s="327" t="s">
        <v>361</v>
      </c>
      <c r="J74" s="326" t="s">
        <v>362</v>
      </c>
      <c r="K74" s="329" t="s">
        <v>361</v>
      </c>
      <c r="L74" s="328" t="s">
        <v>362</v>
      </c>
      <c r="M74" s="329" t="s">
        <v>361</v>
      </c>
      <c r="O74"/>
      <c r="R74" s="552"/>
    </row>
    <row r="75" spans="3:18" ht="15.75" thickBot="1">
      <c r="C75" s="538"/>
      <c r="D75" s="339"/>
      <c r="O75"/>
      <c r="R75" s="552"/>
    </row>
    <row r="76" spans="3:18" ht="29.25" customHeight="1" thickBot="1">
      <c r="C76" s="538"/>
      <c r="D76" s="339"/>
      <c r="F76" s="491" t="s">
        <v>359</v>
      </c>
      <c r="G76" s="492"/>
      <c r="H76" s="567" t="s">
        <v>381</v>
      </c>
      <c r="I76" s="568"/>
      <c r="J76" s="567" t="s">
        <v>381</v>
      </c>
      <c r="K76" s="568"/>
      <c r="L76" s="567" t="s">
        <v>381</v>
      </c>
      <c r="M76" s="568"/>
      <c r="O76" s="298" t="s">
        <v>352</v>
      </c>
      <c r="R76" s="552"/>
    </row>
    <row r="77" spans="3:18" ht="21.75" customHeight="1" thickBot="1">
      <c r="C77" s="538"/>
      <c r="D77" s="339" t="s">
        <v>29</v>
      </c>
      <c r="F77" s="300" t="s">
        <v>356</v>
      </c>
      <c r="G77" s="301" t="s">
        <v>357</v>
      </c>
      <c r="H77" s="302" t="s">
        <v>354</v>
      </c>
      <c r="I77" s="303" t="s">
        <v>353</v>
      </c>
      <c r="J77" s="302" t="s">
        <v>354</v>
      </c>
      <c r="K77" s="303" t="s">
        <v>353</v>
      </c>
      <c r="L77" s="302" t="s">
        <v>354</v>
      </c>
      <c r="M77" s="303" t="s">
        <v>353</v>
      </c>
      <c r="O77" s="331" t="s">
        <v>199</v>
      </c>
      <c r="Q77" s="336" t="s">
        <v>56</v>
      </c>
      <c r="R77" s="552"/>
    </row>
    <row r="78" spans="3:18" ht="20.25" customHeight="1" thickBot="1">
      <c r="D78" s="339"/>
      <c r="F78" s="299"/>
      <c r="G78" s="299"/>
      <c r="H78" s="326" t="s">
        <v>362</v>
      </c>
      <c r="I78" s="327" t="s">
        <v>361</v>
      </c>
      <c r="J78" s="326" t="s">
        <v>362</v>
      </c>
      <c r="K78" s="329" t="s">
        <v>361</v>
      </c>
      <c r="L78" s="328" t="s">
        <v>362</v>
      </c>
      <c r="M78" s="329" t="s">
        <v>361</v>
      </c>
      <c r="O78"/>
      <c r="R78" s="552"/>
    </row>
    <row r="79" spans="3:18">
      <c r="O79"/>
      <c r="R79" s="552"/>
    </row>
    <row r="80" spans="3:18">
      <c r="F80" t="s">
        <v>364</v>
      </c>
      <c r="K80" s="232" t="s">
        <v>89</v>
      </c>
      <c r="R80" s="552"/>
    </row>
    <row r="81" spans="3:18" ht="15.75" thickBot="1">
      <c r="C81" s="519" t="s">
        <v>365</v>
      </c>
      <c r="F81" t="s">
        <v>323</v>
      </c>
      <c r="R81" s="552"/>
    </row>
    <row r="82" spans="3:18" ht="29.25" customHeight="1" thickBot="1">
      <c r="C82" s="519"/>
      <c r="F82" s="491" t="s">
        <v>358</v>
      </c>
      <c r="G82" s="492"/>
      <c r="H82" s="296" t="s">
        <v>154</v>
      </c>
      <c r="I82" s="297" t="s">
        <v>155</v>
      </c>
      <c r="J82" s="567" t="s">
        <v>381</v>
      </c>
      <c r="K82" s="568"/>
      <c r="L82" s="567" t="s">
        <v>381</v>
      </c>
      <c r="M82" s="568"/>
      <c r="O82" s="298" t="s">
        <v>352</v>
      </c>
      <c r="R82" s="552"/>
    </row>
    <row r="83" spans="3:18">
      <c r="C83" s="519"/>
      <c r="F83" s="534" t="s">
        <v>69</v>
      </c>
      <c r="G83" s="535"/>
      <c r="H83" s="304" t="s">
        <v>355</v>
      </c>
      <c r="I83" s="305" t="s">
        <v>355</v>
      </c>
      <c r="J83" s="304" t="s">
        <v>354</v>
      </c>
      <c r="K83" s="305" t="s">
        <v>353</v>
      </c>
      <c r="L83" s="304" t="s">
        <v>354</v>
      </c>
      <c r="M83" s="305" t="s">
        <v>353</v>
      </c>
      <c r="O83" s="332" t="s">
        <v>199</v>
      </c>
      <c r="Q83" s="336" t="s">
        <v>56</v>
      </c>
      <c r="R83" s="552"/>
    </row>
    <row r="84" spans="3:18">
      <c r="C84" s="519"/>
      <c r="F84" s="536" t="s">
        <v>69</v>
      </c>
      <c r="G84" s="537"/>
      <c r="H84" s="306" t="s">
        <v>355</v>
      </c>
      <c r="I84" s="307" t="s">
        <v>355</v>
      </c>
      <c r="J84" s="306" t="s">
        <v>354</v>
      </c>
      <c r="K84" s="307" t="s">
        <v>353</v>
      </c>
      <c r="L84" s="306" t="s">
        <v>354</v>
      </c>
      <c r="M84" s="307" t="s">
        <v>353</v>
      </c>
      <c r="O84" s="333" t="s">
        <v>199</v>
      </c>
      <c r="Q84" s="336" t="s">
        <v>56</v>
      </c>
      <c r="R84" s="552"/>
    </row>
    <row r="85" spans="3:18">
      <c r="C85" s="519"/>
      <c r="F85" s="536" t="s">
        <v>69</v>
      </c>
      <c r="G85" s="537"/>
      <c r="H85" s="306" t="s">
        <v>355</v>
      </c>
      <c r="I85" s="307" t="s">
        <v>355</v>
      </c>
      <c r="J85" s="306" t="s">
        <v>354</v>
      </c>
      <c r="K85" s="307" t="s">
        <v>353</v>
      </c>
      <c r="L85" s="306" t="s">
        <v>354</v>
      </c>
      <c r="M85" s="307" t="s">
        <v>353</v>
      </c>
      <c r="O85" s="333" t="s">
        <v>199</v>
      </c>
      <c r="Q85" s="336" t="s">
        <v>56</v>
      </c>
      <c r="R85" s="552"/>
    </row>
    <row r="86" spans="3:18">
      <c r="C86" s="519"/>
      <c r="F86" s="536" t="s">
        <v>69</v>
      </c>
      <c r="G86" s="537"/>
      <c r="H86" s="306" t="s">
        <v>355</v>
      </c>
      <c r="I86" s="307" t="s">
        <v>355</v>
      </c>
      <c r="J86" s="306" t="s">
        <v>354</v>
      </c>
      <c r="K86" s="307" t="s">
        <v>353</v>
      </c>
      <c r="L86" s="306" t="s">
        <v>354</v>
      </c>
      <c r="M86" s="307" t="s">
        <v>353</v>
      </c>
      <c r="O86" s="333" t="s">
        <v>199</v>
      </c>
      <c r="Q86" s="336" t="s">
        <v>56</v>
      </c>
      <c r="R86" s="552"/>
    </row>
    <row r="87" spans="3:18">
      <c r="C87" s="519"/>
      <c r="D87" s="339" t="s">
        <v>29</v>
      </c>
      <c r="F87" s="536" t="s">
        <v>69</v>
      </c>
      <c r="G87" s="537"/>
      <c r="H87" s="306" t="s">
        <v>355</v>
      </c>
      <c r="I87" s="307" t="s">
        <v>355</v>
      </c>
      <c r="J87" s="306" t="s">
        <v>354</v>
      </c>
      <c r="K87" s="307" t="s">
        <v>353</v>
      </c>
      <c r="L87" s="306" t="s">
        <v>354</v>
      </c>
      <c r="M87" s="307" t="s">
        <v>353</v>
      </c>
      <c r="O87" s="333" t="s">
        <v>199</v>
      </c>
      <c r="Q87" s="336" t="s">
        <v>56</v>
      </c>
      <c r="R87" s="552"/>
    </row>
    <row r="88" spans="3:18" ht="15.75" customHeight="1">
      <c r="C88" s="519"/>
      <c r="F88" s="536" t="s">
        <v>69</v>
      </c>
      <c r="G88" s="537"/>
      <c r="H88" s="306" t="s">
        <v>355</v>
      </c>
      <c r="I88" s="307" t="s">
        <v>355</v>
      </c>
      <c r="J88" s="306" t="s">
        <v>354</v>
      </c>
      <c r="K88" s="307" t="s">
        <v>353</v>
      </c>
      <c r="L88" s="306" t="s">
        <v>354</v>
      </c>
      <c r="M88" s="307" t="s">
        <v>353</v>
      </c>
      <c r="O88" s="333" t="s">
        <v>199</v>
      </c>
      <c r="Q88" s="336" t="s">
        <v>56</v>
      </c>
      <c r="R88" s="552"/>
    </row>
    <row r="89" spans="3:18" ht="15.75" thickBot="1">
      <c r="C89" s="519"/>
      <c r="F89" s="550" t="s">
        <v>69</v>
      </c>
      <c r="G89" s="551"/>
      <c r="H89" s="308" t="s">
        <v>355</v>
      </c>
      <c r="I89" s="309" t="s">
        <v>355</v>
      </c>
      <c r="J89" s="308" t="s">
        <v>354</v>
      </c>
      <c r="K89" s="309" t="s">
        <v>353</v>
      </c>
      <c r="L89" s="308" t="s">
        <v>354</v>
      </c>
      <c r="M89" s="309" t="s">
        <v>353</v>
      </c>
      <c r="O89" s="334" t="s">
        <v>199</v>
      </c>
    </row>
    <row r="90" spans="3:18">
      <c r="C90" s="519"/>
    </row>
    <row r="91" spans="3:18" ht="15.75" thickBot="1">
      <c r="C91" s="340"/>
    </row>
    <row r="92" spans="3:18">
      <c r="F92" s="544" t="str">
        <f>_xlfn.CONCAT("Provide any additional relevant information regarding ",F70," or related special event operations, below.")</f>
        <v>Provide any additional relevant information regarding [ex -- service area/route 3] or related special event operations, below.</v>
      </c>
      <c r="G92" s="545"/>
      <c r="H92" s="545"/>
      <c r="I92" s="545"/>
      <c r="J92" s="545"/>
      <c r="K92" s="545"/>
      <c r="L92" s="545"/>
      <c r="M92" s="545"/>
      <c r="N92" s="545"/>
      <c r="O92" s="546"/>
    </row>
    <row r="93" spans="3:18" ht="76.5" customHeight="1" thickBot="1">
      <c r="C93" s="341" t="s">
        <v>379</v>
      </c>
      <c r="D93" s="342" t="s">
        <v>29</v>
      </c>
      <c r="F93" s="547" t="s">
        <v>69</v>
      </c>
      <c r="G93" s="548"/>
      <c r="H93" s="548"/>
      <c r="I93" s="548"/>
      <c r="J93" s="548"/>
      <c r="K93" s="548"/>
      <c r="L93" s="548"/>
      <c r="M93" s="548"/>
      <c r="N93" s="548"/>
      <c r="O93" s="549"/>
    </row>
    <row r="94" spans="3:18">
      <c r="C94" s="340"/>
    </row>
    <row r="95" spans="3:18">
      <c r="C95" s="340"/>
    </row>
    <row r="96" spans="3:18" ht="15.75" thickBot="1"/>
    <row r="97" spans="3:18" ht="15.75" customHeight="1">
      <c r="I97" s="539" t="s">
        <v>187</v>
      </c>
      <c r="J97" s="541" t="s">
        <v>92</v>
      </c>
    </row>
    <row r="98" spans="3:18" ht="20.25" customHeight="1" thickBot="1">
      <c r="F98" t="s">
        <v>385</v>
      </c>
      <c r="I98" s="540"/>
      <c r="J98" s="542"/>
    </row>
    <row r="99" spans="3:18" ht="25.5" customHeight="1" thickBot="1">
      <c r="C99" s="538" t="s">
        <v>363</v>
      </c>
      <c r="F99" s="543" t="str">
        <f>'Proj 3_Sect A-E'!$F$20</f>
        <v>[ex -- service area/route 4]</v>
      </c>
      <c r="G99" s="543"/>
      <c r="I99" s="206" t="s">
        <v>69</v>
      </c>
      <c r="J99" s="286" t="s">
        <v>69</v>
      </c>
    </row>
    <row r="100" spans="3:18" ht="15.75" thickBot="1">
      <c r="C100" s="538"/>
    </row>
    <row r="101" spans="3:18" ht="27.75" customHeight="1" thickBot="1">
      <c r="C101" s="538"/>
      <c r="F101" s="491" t="s">
        <v>351</v>
      </c>
      <c r="G101" s="492"/>
      <c r="H101" s="567" t="s">
        <v>381</v>
      </c>
      <c r="I101" s="568"/>
      <c r="J101" s="567" t="s">
        <v>381</v>
      </c>
      <c r="K101" s="568"/>
      <c r="L101" s="567" t="s">
        <v>381</v>
      </c>
      <c r="M101" s="568"/>
      <c r="O101" s="298" t="s">
        <v>352</v>
      </c>
      <c r="R101" s="569" t="s">
        <v>383</v>
      </c>
    </row>
    <row r="102" spans="3:18" ht="21.75" customHeight="1" thickBot="1">
      <c r="C102" s="538"/>
      <c r="D102" s="339" t="s">
        <v>29</v>
      </c>
      <c r="F102" s="300" t="s">
        <v>356</v>
      </c>
      <c r="G102" s="301" t="s">
        <v>357</v>
      </c>
      <c r="H102" s="302" t="s">
        <v>354</v>
      </c>
      <c r="I102" s="303" t="s">
        <v>353</v>
      </c>
      <c r="J102" s="302" t="s">
        <v>354</v>
      </c>
      <c r="K102" s="303" t="s">
        <v>353</v>
      </c>
      <c r="L102" s="302" t="s">
        <v>354</v>
      </c>
      <c r="M102" s="303" t="s">
        <v>353</v>
      </c>
      <c r="O102" s="331" t="s">
        <v>199</v>
      </c>
      <c r="Q102" s="336" t="s">
        <v>56</v>
      </c>
      <c r="R102" s="552"/>
    </row>
    <row r="103" spans="3:18" ht="20.25" customHeight="1" thickBot="1">
      <c r="C103" s="538"/>
      <c r="D103" s="339"/>
      <c r="F103" s="299"/>
      <c r="G103" s="299"/>
      <c r="H103" s="326" t="s">
        <v>362</v>
      </c>
      <c r="I103" s="327" t="s">
        <v>361</v>
      </c>
      <c r="J103" s="326" t="s">
        <v>362</v>
      </c>
      <c r="K103" s="329" t="s">
        <v>361</v>
      </c>
      <c r="L103" s="328" t="s">
        <v>362</v>
      </c>
      <c r="M103" s="329" t="s">
        <v>361</v>
      </c>
      <c r="O103"/>
      <c r="R103" s="552"/>
    </row>
    <row r="104" spans="3:18" ht="15.75" thickBot="1">
      <c r="C104" s="538"/>
      <c r="D104" s="339"/>
      <c r="O104"/>
      <c r="R104" s="552"/>
    </row>
    <row r="105" spans="3:18" ht="29.25" customHeight="1" thickBot="1">
      <c r="C105" s="538"/>
      <c r="D105" s="339"/>
      <c r="F105" s="491" t="s">
        <v>359</v>
      </c>
      <c r="G105" s="492"/>
      <c r="H105" s="567" t="s">
        <v>381</v>
      </c>
      <c r="I105" s="568"/>
      <c r="J105" s="567" t="s">
        <v>381</v>
      </c>
      <c r="K105" s="568"/>
      <c r="L105" s="567" t="s">
        <v>381</v>
      </c>
      <c r="M105" s="568"/>
      <c r="O105" s="298" t="s">
        <v>352</v>
      </c>
      <c r="R105" s="552"/>
    </row>
    <row r="106" spans="3:18" ht="21.75" customHeight="1" thickBot="1">
      <c r="C106" s="538"/>
      <c r="D106" s="339" t="s">
        <v>29</v>
      </c>
      <c r="F106" s="300" t="s">
        <v>356</v>
      </c>
      <c r="G106" s="301" t="s">
        <v>357</v>
      </c>
      <c r="H106" s="302" t="s">
        <v>354</v>
      </c>
      <c r="I106" s="303" t="s">
        <v>353</v>
      </c>
      <c r="J106" s="302" t="s">
        <v>354</v>
      </c>
      <c r="K106" s="303" t="s">
        <v>353</v>
      </c>
      <c r="L106" s="302" t="s">
        <v>354</v>
      </c>
      <c r="M106" s="303" t="s">
        <v>353</v>
      </c>
      <c r="O106" s="331" t="s">
        <v>199</v>
      </c>
      <c r="Q106" s="336" t="s">
        <v>56</v>
      </c>
      <c r="R106" s="552"/>
    </row>
    <row r="107" spans="3:18" ht="20.25" customHeight="1" thickBot="1">
      <c r="D107" s="339"/>
      <c r="F107" s="299"/>
      <c r="G107" s="299"/>
      <c r="H107" s="326" t="s">
        <v>362</v>
      </c>
      <c r="I107" s="327" t="s">
        <v>361</v>
      </c>
      <c r="J107" s="326" t="s">
        <v>362</v>
      </c>
      <c r="K107" s="329" t="s">
        <v>361</v>
      </c>
      <c r="L107" s="328" t="s">
        <v>362</v>
      </c>
      <c r="M107" s="329" t="s">
        <v>361</v>
      </c>
      <c r="O107"/>
      <c r="R107" s="552"/>
    </row>
    <row r="108" spans="3:18">
      <c r="O108"/>
      <c r="R108" s="552"/>
    </row>
    <row r="109" spans="3:18">
      <c r="F109" t="s">
        <v>364</v>
      </c>
      <c r="K109" s="232" t="s">
        <v>89</v>
      </c>
      <c r="R109" s="552"/>
    </row>
    <row r="110" spans="3:18" ht="15.75" thickBot="1">
      <c r="C110" s="519" t="s">
        <v>365</v>
      </c>
      <c r="F110" t="s">
        <v>323</v>
      </c>
      <c r="R110" s="552"/>
    </row>
    <row r="111" spans="3:18" ht="29.25" customHeight="1" thickBot="1">
      <c r="C111" s="519"/>
      <c r="F111" s="491" t="s">
        <v>358</v>
      </c>
      <c r="G111" s="492"/>
      <c r="H111" s="296" t="s">
        <v>154</v>
      </c>
      <c r="I111" s="297" t="s">
        <v>155</v>
      </c>
      <c r="J111" s="567" t="s">
        <v>381</v>
      </c>
      <c r="K111" s="568"/>
      <c r="L111" s="567" t="s">
        <v>381</v>
      </c>
      <c r="M111" s="568"/>
      <c r="O111" s="298" t="s">
        <v>352</v>
      </c>
      <c r="R111" s="552"/>
    </row>
    <row r="112" spans="3:18">
      <c r="C112" s="519"/>
      <c r="F112" s="534" t="s">
        <v>69</v>
      </c>
      <c r="G112" s="535"/>
      <c r="H112" s="304" t="s">
        <v>355</v>
      </c>
      <c r="I112" s="305" t="s">
        <v>355</v>
      </c>
      <c r="J112" s="304" t="s">
        <v>354</v>
      </c>
      <c r="K112" s="305" t="s">
        <v>353</v>
      </c>
      <c r="L112" s="304" t="s">
        <v>354</v>
      </c>
      <c r="M112" s="305" t="s">
        <v>353</v>
      </c>
      <c r="O112" s="332" t="s">
        <v>199</v>
      </c>
      <c r="Q112" s="336" t="s">
        <v>56</v>
      </c>
      <c r="R112" s="552"/>
    </row>
    <row r="113" spans="3:18">
      <c r="C113" s="519"/>
      <c r="F113" s="536" t="s">
        <v>69</v>
      </c>
      <c r="G113" s="537"/>
      <c r="H113" s="306" t="s">
        <v>355</v>
      </c>
      <c r="I113" s="307" t="s">
        <v>355</v>
      </c>
      <c r="J113" s="306" t="s">
        <v>354</v>
      </c>
      <c r="K113" s="307" t="s">
        <v>353</v>
      </c>
      <c r="L113" s="306" t="s">
        <v>354</v>
      </c>
      <c r="M113" s="307" t="s">
        <v>353</v>
      </c>
      <c r="O113" s="333" t="s">
        <v>199</v>
      </c>
      <c r="Q113" s="336" t="s">
        <v>56</v>
      </c>
      <c r="R113" s="552"/>
    </row>
    <row r="114" spans="3:18">
      <c r="C114" s="519"/>
      <c r="F114" s="536" t="s">
        <v>69</v>
      </c>
      <c r="G114" s="537"/>
      <c r="H114" s="306" t="s">
        <v>355</v>
      </c>
      <c r="I114" s="307" t="s">
        <v>355</v>
      </c>
      <c r="J114" s="306" t="s">
        <v>354</v>
      </c>
      <c r="K114" s="307" t="s">
        <v>353</v>
      </c>
      <c r="L114" s="306" t="s">
        <v>354</v>
      </c>
      <c r="M114" s="307" t="s">
        <v>353</v>
      </c>
      <c r="O114" s="333" t="s">
        <v>199</v>
      </c>
      <c r="Q114" s="336" t="s">
        <v>56</v>
      </c>
      <c r="R114" s="552"/>
    </row>
    <row r="115" spans="3:18">
      <c r="C115" s="519"/>
      <c r="F115" s="536" t="s">
        <v>69</v>
      </c>
      <c r="G115" s="537"/>
      <c r="H115" s="306" t="s">
        <v>355</v>
      </c>
      <c r="I115" s="307" t="s">
        <v>355</v>
      </c>
      <c r="J115" s="306" t="s">
        <v>354</v>
      </c>
      <c r="K115" s="307" t="s">
        <v>353</v>
      </c>
      <c r="L115" s="306" t="s">
        <v>354</v>
      </c>
      <c r="M115" s="307" t="s">
        <v>353</v>
      </c>
      <c r="O115" s="333" t="s">
        <v>199</v>
      </c>
      <c r="Q115" s="336" t="s">
        <v>56</v>
      </c>
      <c r="R115" s="552"/>
    </row>
    <row r="116" spans="3:18">
      <c r="C116" s="519"/>
      <c r="D116" s="339" t="s">
        <v>29</v>
      </c>
      <c r="F116" s="536" t="s">
        <v>69</v>
      </c>
      <c r="G116" s="537"/>
      <c r="H116" s="306" t="s">
        <v>355</v>
      </c>
      <c r="I116" s="307" t="s">
        <v>355</v>
      </c>
      <c r="J116" s="306" t="s">
        <v>354</v>
      </c>
      <c r="K116" s="307" t="s">
        <v>353</v>
      </c>
      <c r="L116" s="306" t="s">
        <v>354</v>
      </c>
      <c r="M116" s="307" t="s">
        <v>353</v>
      </c>
      <c r="O116" s="333" t="s">
        <v>199</v>
      </c>
      <c r="Q116" s="336" t="s">
        <v>56</v>
      </c>
      <c r="R116" s="552"/>
    </row>
    <row r="117" spans="3:18" ht="15.75" customHeight="1">
      <c r="C117" s="519"/>
      <c r="F117" s="536" t="s">
        <v>69</v>
      </c>
      <c r="G117" s="537"/>
      <c r="H117" s="306" t="s">
        <v>355</v>
      </c>
      <c r="I117" s="307" t="s">
        <v>355</v>
      </c>
      <c r="J117" s="306" t="s">
        <v>354</v>
      </c>
      <c r="K117" s="307" t="s">
        <v>353</v>
      </c>
      <c r="L117" s="306" t="s">
        <v>354</v>
      </c>
      <c r="M117" s="307" t="s">
        <v>353</v>
      </c>
      <c r="O117" s="333" t="s">
        <v>199</v>
      </c>
      <c r="Q117" s="336" t="s">
        <v>56</v>
      </c>
      <c r="R117" s="552"/>
    </row>
    <row r="118" spans="3:18" ht="15.75" thickBot="1">
      <c r="C118" s="519"/>
      <c r="F118" s="550" t="s">
        <v>69</v>
      </c>
      <c r="G118" s="551"/>
      <c r="H118" s="308" t="s">
        <v>355</v>
      </c>
      <c r="I118" s="309" t="s">
        <v>355</v>
      </c>
      <c r="J118" s="308" t="s">
        <v>354</v>
      </c>
      <c r="K118" s="309" t="s">
        <v>353</v>
      </c>
      <c r="L118" s="308" t="s">
        <v>354</v>
      </c>
      <c r="M118" s="309" t="s">
        <v>353</v>
      </c>
      <c r="O118" s="334" t="s">
        <v>199</v>
      </c>
    </row>
    <row r="119" spans="3:18">
      <c r="C119" s="519"/>
    </row>
    <row r="120" spans="3:18" ht="15.75" thickBot="1">
      <c r="C120" s="340"/>
    </row>
    <row r="121" spans="3:18">
      <c r="F121" s="544" t="str">
        <f>_xlfn.CONCAT("Provide any additional relevant information regarding ",F99," or related special event operations, below.")</f>
        <v>Provide any additional relevant information regarding [ex -- service area/route 4] or related special event operations, below.</v>
      </c>
      <c r="G121" s="545"/>
      <c r="H121" s="545"/>
      <c r="I121" s="545"/>
      <c r="J121" s="545"/>
      <c r="K121" s="545"/>
      <c r="L121" s="545"/>
      <c r="M121" s="545"/>
      <c r="N121" s="545"/>
      <c r="O121" s="546"/>
    </row>
    <row r="122" spans="3:18" ht="76.5" customHeight="1" thickBot="1">
      <c r="C122" s="341" t="s">
        <v>379</v>
      </c>
      <c r="D122" s="342" t="s">
        <v>29</v>
      </c>
      <c r="F122" s="547" t="s">
        <v>69</v>
      </c>
      <c r="G122" s="548"/>
      <c r="H122" s="548"/>
      <c r="I122" s="548"/>
      <c r="J122" s="548"/>
      <c r="K122" s="548"/>
      <c r="L122" s="548"/>
      <c r="M122" s="548"/>
      <c r="N122" s="548"/>
      <c r="O122" s="549"/>
    </row>
    <row r="123" spans="3:18">
      <c r="C123" s="340"/>
    </row>
    <row r="124" spans="3:18">
      <c r="C124" s="340"/>
    </row>
    <row r="125" spans="3:18" ht="15.75" thickBot="1"/>
    <row r="126" spans="3:18" ht="15.75" customHeight="1">
      <c r="I126" s="539" t="s">
        <v>187</v>
      </c>
      <c r="J126" s="541" t="s">
        <v>92</v>
      </c>
    </row>
    <row r="127" spans="3:18" ht="20.25" customHeight="1" thickBot="1">
      <c r="F127" t="s">
        <v>384</v>
      </c>
      <c r="I127" s="540"/>
      <c r="J127" s="542"/>
    </row>
    <row r="128" spans="3:18" ht="25.5" customHeight="1" thickBot="1">
      <c r="C128" s="538" t="s">
        <v>363</v>
      </c>
      <c r="F128" s="543" t="str">
        <f>'Proj 3_Sect A-E'!$F$21</f>
        <v>[ex -- service area/route 5]</v>
      </c>
      <c r="G128" s="543"/>
      <c r="I128" s="206" t="s">
        <v>69</v>
      </c>
      <c r="J128" s="286" t="s">
        <v>69</v>
      </c>
    </row>
    <row r="129" spans="3:18" ht="15.75" thickBot="1">
      <c r="C129" s="538"/>
    </row>
    <row r="130" spans="3:18" ht="27.75" customHeight="1" thickBot="1">
      <c r="C130" s="538"/>
      <c r="F130" s="491" t="s">
        <v>351</v>
      </c>
      <c r="G130" s="492"/>
      <c r="H130" s="567" t="s">
        <v>381</v>
      </c>
      <c r="I130" s="568"/>
      <c r="J130" s="567" t="s">
        <v>381</v>
      </c>
      <c r="K130" s="568"/>
      <c r="L130" s="567" t="s">
        <v>381</v>
      </c>
      <c r="M130" s="568"/>
      <c r="O130" s="298" t="s">
        <v>352</v>
      </c>
      <c r="R130" s="569" t="s">
        <v>383</v>
      </c>
    </row>
    <row r="131" spans="3:18" ht="21.75" customHeight="1" thickBot="1">
      <c r="C131" s="538"/>
      <c r="D131" s="339" t="s">
        <v>29</v>
      </c>
      <c r="F131" s="300" t="s">
        <v>356</v>
      </c>
      <c r="G131" s="301" t="s">
        <v>357</v>
      </c>
      <c r="H131" s="302" t="s">
        <v>354</v>
      </c>
      <c r="I131" s="303" t="s">
        <v>353</v>
      </c>
      <c r="J131" s="302" t="s">
        <v>354</v>
      </c>
      <c r="K131" s="303" t="s">
        <v>353</v>
      </c>
      <c r="L131" s="302" t="s">
        <v>354</v>
      </c>
      <c r="M131" s="303" t="s">
        <v>353</v>
      </c>
      <c r="O131" s="331" t="s">
        <v>199</v>
      </c>
      <c r="Q131" s="336" t="s">
        <v>56</v>
      </c>
      <c r="R131" s="552"/>
    </row>
    <row r="132" spans="3:18" ht="20.25" customHeight="1" thickBot="1">
      <c r="C132" s="538"/>
      <c r="D132" s="339"/>
      <c r="F132" s="299"/>
      <c r="G132" s="299"/>
      <c r="H132" s="326" t="s">
        <v>362</v>
      </c>
      <c r="I132" s="327" t="s">
        <v>361</v>
      </c>
      <c r="J132" s="326" t="s">
        <v>362</v>
      </c>
      <c r="K132" s="329" t="s">
        <v>361</v>
      </c>
      <c r="L132" s="328" t="s">
        <v>362</v>
      </c>
      <c r="M132" s="329" t="s">
        <v>361</v>
      </c>
      <c r="O132"/>
      <c r="R132" s="552"/>
    </row>
    <row r="133" spans="3:18" ht="15.75" thickBot="1">
      <c r="C133" s="538"/>
      <c r="D133" s="339"/>
      <c r="O133"/>
      <c r="R133" s="552"/>
    </row>
    <row r="134" spans="3:18" ht="29.25" customHeight="1" thickBot="1">
      <c r="C134" s="538"/>
      <c r="D134" s="339"/>
      <c r="F134" s="491" t="s">
        <v>359</v>
      </c>
      <c r="G134" s="492"/>
      <c r="H134" s="567" t="s">
        <v>381</v>
      </c>
      <c r="I134" s="568"/>
      <c r="J134" s="567" t="s">
        <v>381</v>
      </c>
      <c r="K134" s="568"/>
      <c r="L134" s="567" t="s">
        <v>381</v>
      </c>
      <c r="M134" s="568"/>
      <c r="O134" s="298" t="s">
        <v>352</v>
      </c>
      <c r="R134" s="552"/>
    </row>
    <row r="135" spans="3:18" ht="21.75" customHeight="1" thickBot="1">
      <c r="C135" s="538"/>
      <c r="D135" s="339" t="s">
        <v>29</v>
      </c>
      <c r="F135" s="300" t="s">
        <v>356</v>
      </c>
      <c r="G135" s="301" t="s">
        <v>357</v>
      </c>
      <c r="H135" s="302" t="s">
        <v>354</v>
      </c>
      <c r="I135" s="303" t="s">
        <v>353</v>
      </c>
      <c r="J135" s="302" t="s">
        <v>354</v>
      </c>
      <c r="K135" s="303" t="s">
        <v>353</v>
      </c>
      <c r="L135" s="302" t="s">
        <v>354</v>
      </c>
      <c r="M135" s="303" t="s">
        <v>353</v>
      </c>
      <c r="O135" s="331" t="s">
        <v>199</v>
      </c>
      <c r="Q135" s="336" t="s">
        <v>56</v>
      </c>
      <c r="R135" s="552"/>
    </row>
    <row r="136" spans="3:18" ht="20.25" customHeight="1" thickBot="1">
      <c r="D136" s="339"/>
      <c r="F136" s="299"/>
      <c r="G136" s="299"/>
      <c r="H136" s="326" t="s">
        <v>362</v>
      </c>
      <c r="I136" s="327" t="s">
        <v>361</v>
      </c>
      <c r="J136" s="326" t="s">
        <v>362</v>
      </c>
      <c r="K136" s="329" t="s">
        <v>361</v>
      </c>
      <c r="L136" s="328" t="s">
        <v>362</v>
      </c>
      <c r="M136" s="329" t="s">
        <v>361</v>
      </c>
      <c r="O136"/>
      <c r="R136" s="552"/>
    </row>
    <row r="137" spans="3:18">
      <c r="O137"/>
      <c r="R137" s="552"/>
    </row>
    <row r="138" spans="3:18">
      <c r="F138" t="s">
        <v>364</v>
      </c>
      <c r="K138" s="232" t="s">
        <v>89</v>
      </c>
      <c r="R138" s="552"/>
    </row>
    <row r="139" spans="3:18" ht="15.75" thickBot="1">
      <c r="C139" s="519" t="s">
        <v>365</v>
      </c>
      <c r="F139" t="s">
        <v>323</v>
      </c>
      <c r="R139" s="552"/>
    </row>
    <row r="140" spans="3:18" ht="29.25" customHeight="1" thickBot="1">
      <c r="C140" s="519"/>
      <c r="F140" s="491" t="s">
        <v>358</v>
      </c>
      <c r="G140" s="492"/>
      <c r="H140" s="296" t="s">
        <v>154</v>
      </c>
      <c r="I140" s="297" t="s">
        <v>155</v>
      </c>
      <c r="J140" s="567" t="s">
        <v>381</v>
      </c>
      <c r="K140" s="568"/>
      <c r="L140" s="567" t="s">
        <v>381</v>
      </c>
      <c r="M140" s="568"/>
      <c r="O140" s="298" t="s">
        <v>352</v>
      </c>
      <c r="R140" s="552"/>
    </row>
    <row r="141" spans="3:18">
      <c r="C141" s="519"/>
      <c r="F141" s="534" t="s">
        <v>69</v>
      </c>
      <c r="G141" s="535"/>
      <c r="H141" s="304" t="s">
        <v>355</v>
      </c>
      <c r="I141" s="305" t="s">
        <v>355</v>
      </c>
      <c r="J141" s="304" t="s">
        <v>354</v>
      </c>
      <c r="K141" s="305" t="s">
        <v>353</v>
      </c>
      <c r="L141" s="304" t="s">
        <v>354</v>
      </c>
      <c r="M141" s="305" t="s">
        <v>353</v>
      </c>
      <c r="O141" s="332" t="s">
        <v>199</v>
      </c>
      <c r="Q141" s="336" t="s">
        <v>56</v>
      </c>
      <c r="R141" s="552"/>
    </row>
    <row r="142" spans="3:18">
      <c r="C142" s="519"/>
      <c r="F142" s="536" t="s">
        <v>69</v>
      </c>
      <c r="G142" s="537"/>
      <c r="H142" s="306" t="s">
        <v>355</v>
      </c>
      <c r="I142" s="307" t="s">
        <v>355</v>
      </c>
      <c r="J142" s="306" t="s">
        <v>354</v>
      </c>
      <c r="K142" s="307" t="s">
        <v>353</v>
      </c>
      <c r="L142" s="306" t="s">
        <v>354</v>
      </c>
      <c r="M142" s="307" t="s">
        <v>353</v>
      </c>
      <c r="O142" s="333" t="s">
        <v>199</v>
      </c>
      <c r="Q142" s="336" t="s">
        <v>56</v>
      </c>
      <c r="R142" s="552"/>
    </row>
    <row r="143" spans="3:18">
      <c r="C143" s="519"/>
      <c r="F143" s="536" t="s">
        <v>69</v>
      </c>
      <c r="G143" s="537"/>
      <c r="H143" s="306" t="s">
        <v>355</v>
      </c>
      <c r="I143" s="307" t="s">
        <v>355</v>
      </c>
      <c r="J143" s="306" t="s">
        <v>354</v>
      </c>
      <c r="K143" s="307" t="s">
        <v>353</v>
      </c>
      <c r="L143" s="306" t="s">
        <v>354</v>
      </c>
      <c r="M143" s="307" t="s">
        <v>353</v>
      </c>
      <c r="O143" s="333" t="s">
        <v>199</v>
      </c>
      <c r="Q143" s="336" t="s">
        <v>56</v>
      </c>
      <c r="R143" s="552"/>
    </row>
    <row r="144" spans="3:18">
      <c r="C144" s="519"/>
      <c r="F144" s="536" t="s">
        <v>69</v>
      </c>
      <c r="G144" s="537"/>
      <c r="H144" s="306" t="s">
        <v>355</v>
      </c>
      <c r="I144" s="307" t="s">
        <v>355</v>
      </c>
      <c r="J144" s="306" t="s">
        <v>354</v>
      </c>
      <c r="K144" s="307" t="s">
        <v>353</v>
      </c>
      <c r="L144" s="306" t="s">
        <v>354</v>
      </c>
      <c r="M144" s="307" t="s">
        <v>353</v>
      </c>
      <c r="O144" s="333" t="s">
        <v>199</v>
      </c>
      <c r="Q144" s="336" t="s">
        <v>56</v>
      </c>
      <c r="R144" s="552"/>
    </row>
    <row r="145" spans="3:18">
      <c r="C145" s="519"/>
      <c r="D145" s="339" t="s">
        <v>29</v>
      </c>
      <c r="F145" s="536" t="s">
        <v>69</v>
      </c>
      <c r="G145" s="537"/>
      <c r="H145" s="306" t="s">
        <v>355</v>
      </c>
      <c r="I145" s="307" t="s">
        <v>355</v>
      </c>
      <c r="J145" s="306" t="s">
        <v>354</v>
      </c>
      <c r="K145" s="307" t="s">
        <v>353</v>
      </c>
      <c r="L145" s="306" t="s">
        <v>354</v>
      </c>
      <c r="M145" s="307" t="s">
        <v>353</v>
      </c>
      <c r="O145" s="333" t="s">
        <v>199</v>
      </c>
      <c r="Q145" s="336" t="s">
        <v>56</v>
      </c>
      <c r="R145" s="552"/>
    </row>
    <row r="146" spans="3:18" ht="15.75" customHeight="1">
      <c r="C146" s="519"/>
      <c r="F146" s="536" t="s">
        <v>69</v>
      </c>
      <c r="G146" s="537"/>
      <c r="H146" s="306" t="s">
        <v>355</v>
      </c>
      <c r="I146" s="307" t="s">
        <v>355</v>
      </c>
      <c r="J146" s="306" t="s">
        <v>354</v>
      </c>
      <c r="K146" s="307" t="s">
        <v>353</v>
      </c>
      <c r="L146" s="306" t="s">
        <v>354</v>
      </c>
      <c r="M146" s="307" t="s">
        <v>353</v>
      </c>
      <c r="O146" s="333" t="s">
        <v>199</v>
      </c>
      <c r="Q146" s="336" t="s">
        <v>56</v>
      </c>
      <c r="R146" s="552"/>
    </row>
    <row r="147" spans="3:18" ht="15.75" thickBot="1">
      <c r="C147" s="519"/>
      <c r="F147" s="550" t="s">
        <v>69</v>
      </c>
      <c r="G147" s="551"/>
      <c r="H147" s="308" t="s">
        <v>355</v>
      </c>
      <c r="I147" s="309" t="s">
        <v>355</v>
      </c>
      <c r="J147" s="308" t="s">
        <v>354</v>
      </c>
      <c r="K147" s="309" t="s">
        <v>353</v>
      </c>
      <c r="L147" s="308" t="s">
        <v>354</v>
      </c>
      <c r="M147" s="309" t="s">
        <v>353</v>
      </c>
      <c r="O147" s="334" t="s">
        <v>199</v>
      </c>
    </row>
    <row r="148" spans="3:18">
      <c r="C148" s="519"/>
    </row>
    <row r="149" spans="3:18" ht="15.75" thickBot="1">
      <c r="C149" s="340"/>
    </row>
    <row r="150" spans="3:18">
      <c r="F150" s="544" t="str">
        <f>_xlfn.CONCAT("Provide any additional relevant information regarding ",F128," or related special event operations, below.")</f>
        <v>Provide any additional relevant information regarding [ex -- service area/route 5] or related special event operations, below.</v>
      </c>
      <c r="G150" s="545"/>
      <c r="H150" s="545"/>
      <c r="I150" s="545"/>
      <c r="J150" s="545"/>
      <c r="K150" s="545"/>
      <c r="L150" s="545"/>
      <c r="M150" s="545"/>
      <c r="N150" s="545"/>
      <c r="O150" s="546"/>
    </row>
    <row r="151" spans="3:18" ht="76.5" customHeight="1" thickBot="1">
      <c r="C151" s="341" t="s">
        <v>379</v>
      </c>
      <c r="D151" s="342" t="s">
        <v>29</v>
      </c>
      <c r="F151" s="547" t="s">
        <v>69</v>
      </c>
      <c r="G151" s="548"/>
      <c r="H151" s="548"/>
      <c r="I151" s="548"/>
      <c r="J151" s="548"/>
      <c r="K151" s="548"/>
      <c r="L151" s="548"/>
      <c r="M151" s="548"/>
      <c r="N151" s="548"/>
      <c r="O151" s="549"/>
    </row>
    <row r="152" spans="3:18">
      <c r="C152" s="340"/>
    </row>
  </sheetData>
  <sheetProtection algorithmName="SHA-512" hashValue="ieNvvsThqTx4eSS1kz2wDJ0VAoIUvVPhV8tDrCZKOcRW81LrlBHuju500EmU41AtTcRS9NKxeN+Ne9W1HYZClw==" saltValue="JU9IaCOVaiSxza+HEbWDSw==" spinCount="100000" sheet="1" objects="1" scenarios="1" formatRows="0" selectLockedCells="1"/>
  <protectedRanges>
    <protectedRange algorithmName="SHA-512" hashValue="SXlUg2gb/jUG5XdWPTrQzKmy+vMLxlZsEXUy6BBuW8n+HX6TfgklFGgxRaii57v/stqP/WaJRr7dc7a2qrK90Q==" saltValue="NMZA+K0/1tem8pCBjDzojg==" spinCount="100000" sqref="F25:F31 F54:F60 F83:F89 F112:F118 F141:F147" name="Section F to I_2"/>
    <protectedRange algorithmName="SHA-512" hashValue="SXlUg2gb/jUG5XdWPTrQzKmy+vMLxlZsEXUy6BBuW8n+HX6TfgklFGgxRaii57v/stqP/WaJRr7dc7a2qrK90Q==" saltValue="NMZA+K0/1tem8pCBjDzojg==" spinCount="100000" sqref="O19 O15 O48 O44 O77 O73 O106 O102 O135 O131" name="Section F to I_5"/>
    <protectedRange algorithmName="SHA-512" hashValue="SXlUg2gb/jUG5XdWPTrQzKmy+vMLxlZsEXUy6BBuW8n+HX6TfgklFGgxRaii57v/stqP/WaJRr7dc7a2qrK90Q==" saltValue="NMZA+K0/1tem8pCBjDzojg==" spinCount="100000" sqref="O25:O31 O54:O60 O83:O89 O112:O118 O141:O147" name="Section F to I_6"/>
    <protectedRange algorithmName="SHA-512" hashValue="SXlUg2gb/jUG5XdWPTrQzKmy+vMLxlZsEXUy6BBuW8n+HX6TfgklFGgxRaii57v/stqP/WaJRr7dc7a2qrK90Q==" saltValue="NMZA+K0/1tem8pCBjDzojg==" spinCount="100000" sqref="I12:J12 I41:J41 I70:J70 I99:J99 I128:J128" name="Section F to I_8"/>
  </protectedRanges>
  <mergeCells count="133">
    <mergeCell ref="F93:O93"/>
    <mergeCell ref="F121:O121"/>
    <mergeCell ref="F122:O122"/>
    <mergeCell ref="F150:O150"/>
    <mergeCell ref="F151:O151"/>
    <mergeCell ref="F4:O4"/>
    <mergeCell ref="F34:O34"/>
    <mergeCell ref="F35:O35"/>
    <mergeCell ref="F63:O63"/>
    <mergeCell ref="F64:O64"/>
    <mergeCell ref="F92:O92"/>
    <mergeCell ref="F147:G147"/>
    <mergeCell ref="J105:K105"/>
    <mergeCell ref="L105:M105"/>
    <mergeCell ref="F84:G84"/>
    <mergeCell ref="F85:G85"/>
    <mergeCell ref="F86:G86"/>
    <mergeCell ref="F87:G87"/>
    <mergeCell ref="F88:G88"/>
    <mergeCell ref="F89:G89"/>
    <mergeCell ref="L72:M72"/>
    <mergeCell ref="F76:G76"/>
    <mergeCell ref="H76:I76"/>
    <mergeCell ref="J76:K76"/>
    <mergeCell ref="R14:R30"/>
    <mergeCell ref="R43:R59"/>
    <mergeCell ref="R72:R88"/>
    <mergeCell ref="R101:R117"/>
    <mergeCell ref="R130:R146"/>
    <mergeCell ref="F142:G142"/>
    <mergeCell ref="F143:G143"/>
    <mergeCell ref="F144:G144"/>
    <mergeCell ref="F145:G145"/>
    <mergeCell ref="F146:G146"/>
    <mergeCell ref="L130:M130"/>
    <mergeCell ref="F134:G134"/>
    <mergeCell ref="H134:I134"/>
    <mergeCell ref="J134:K134"/>
    <mergeCell ref="L134:M134"/>
    <mergeCell ref="F113:G113"/>
    <mergeCell ref="F114:G114"/>
    <mergeCell ref="F115:G115"/>
    <mergeCell ref="F116:G116"/>
    <mergeCell ref="F117:G117"/>
    <mergeCell ref="F118:G118"/>
    <mergeCell ref="L101:M101"/>
    <mergeCell ref="F105:G105"/>
    <mergeCell ref="H105:I105"/>
    <mergeCell ref="C139:C148"/>
    <mergeCell ref="F140:G140"/>
    <mergeCell ref="J140:K140"/>
    <mergeCell ref="L140:M140"/>
    <mergeCell ref="F141:G141"/>
    <mergeCell ref="I126:I127"/>
    <mergeCell ref="J126:J127"/>
    <mergeCell ref="C128:C135"/>
    <mergeCell ref="F128:G128"/>
    <mergeCell ref="F130:G130"/>
    <mergeCell ref="H130:I130"/>
    <mergeCell ref="J130:K130"/>
    <mergeCell ref="C110:C119"/>
    <mergeCell ref="F111:G111"/>
    <mergeCell ref="J111:K111"/>
    <mergeCell ref="L111:M111"/>
    <mergeCell ref="F112:G112"/>
    <mergeCell ref="I97:I98"/>
    <mergeCell ref="J97:J98"/>
    <mergeCell ref="C99:C106"/>
    <mergeCell ref="F99:G99"/>
    <mergeCell ref="F101:G101"/>
    <mergeCell ref="H101:I101"/>
    <mergeCell ref="J101:K101"/>
    <mergeCell ref="L76:M76"/>
    <mergeCell ref="C81:C90"/>
    <mergeCell ref="F82:G82"/>
    <mergeCell ref="J82:K82"/>
    <mergeCell ref="L82:M82"/>
    <mergeCell ref="F83:G83"/>
    <mergeCell ref="I68:I69"/>
    <mergeCell ref="J68:J69"/>
    <mergeCell ref="C70:C77"/>
    <mergeCell ref="F70:G70"/>
    <mergeCell ref="F72:G72"/>
    <mergeCell ref="H72:I72"/>
    <mergeCell ref="J72:K72"/>
    <mergeCell ref="L18:M18"/>
    <mergeCell ref="C52:C61"/>
    <mergeCell ref="F53:G53"/>
    <mergeCell ref="J53:K53"/>
    <mergeCell ref="L53:M53"/>
    <mergeCell ref="F54:G54"/>
    <mergeCell ref="I39:I40"/>
    <mergeCell ref="J39:J40"/>
    <mergeCell ref="C41:C48"/>
    <mergeCell ref="F41:G41"/>
    <mergeCell ref="F43:G43"/>
    <mergeCell ref="H43:I43"/>
    <mergeCell ref="J43:K43"/>
    <mergeCell ref="F55:G55"/>
    <mergeCell ref="F56:G56"/>
    <mergeCell ref="F57:G57"/>
    <mergeCell ref="F58:G58"/>
    <mergeCell ref="F59:G59"/>
    <mergeCell ref="F60:G60"/>
    <mergeCell ref="L43:M43"/>
    <mergeCell ref="F47:G47"/>
    <mergeCell ref="H47:I47"/>
    <mergeCell ref="J47:K47"/>
    <mergeCell ref="L47:M47"/>
    <mergeCell ref="C23:C32"/>
    <mergeCell ref="F24:G24"/>
    <mergeCell ref="J24:K24"/>
    <mergeCell ref="L24:M24"/>
    <mergeCell ref="F25:G25"/>
    <mergeCell ref="G6:H6"/>
    <mergeCell ref="L6:M6"/>
    <mergeCell ref="I10:I11"/>
    <mergeCell ref="J10:J11"/>
    <mergeCell ref="C12:C19"/>
    <mergeCell ref="F12:G12"/>
    <mergeCell ref="F14:G14"/>
    <mergeCell ref="H14:I14"/>
    <mergeCell ref="J14:K14"/>
    <mergeCell ref="F26:G26"/>
    <mergeCell ref="F27:G27"/>
    <mergeCell ref="F28:G28"/>
    <mergeCell ref="F29:G29"/>
    <mergeCell ref="F30:G30"/>
    <mergeCell ref="F31:G31"/>
    <mergeCell ref="L14:M14"/>
    <mergeCell ref="F18:G18"/>
    <mergeCell ref="H18:I18"/>
    <mergeCell ref="J18:K18"/>
  </mergeCells>
  <conditionalFormatting sqref="F25:F31">
    <cfRule type="containsText" dxfId="53" priority="65" operator="containsText" text="click to enter.">
      <formula>NOT(ISERROR(SEARCH("click to enter.",F25)))</formula>
    </cfRule>
  </conditionalFormatting>
  <conditionalFormatting sqref="F54:F60">
    <cfRule type="containsText" dxfId="52" priority="6" operator="containsText" text="click to enter.">
      <formula>NOT(ISERROR(SEARCH("click to enter.",F54)))</formula>
    </cfRule>
  </conditionalFormatting>
  <conditionalFormatting sqref="F83:F89">
    <cfRule type="containsText" dxfId="51" priority="4" operator="containsText" text="click to enter.">
      <formula>NOT(ISERROR(SEARCH("click to enter.",F83)))</formula>
    </cfRule>
  </conditionalFormatting>
  <conditionalFormatting sqref="F112:F118">
    <cfRule type="containsText" dxfId="50" priority="43" operator="containsText" text="click to enter.">
      <formula>NOT(ISERROR(SEARCH("click to enter.",F112)))</formula>
    </cfRule>
  </conditionalFormatting>
  <conditionalFormatting sqref="F141:F147">
    <cfRule type="containsText" dxfId="49" priority="36" operator="containsText" text="click to enter.">
      <formula>NOT(ISERROR(SEARCH("click to enter.",F141)))</formula>
    </cfRule>
  </conditionalFormatting>
  <conditionalFormatting sqref="F12:G12">
    <cfRule type="containsText" dxfId="48" priority="16" operator="containsText" text="ex -- service area/route">
      <formula>NOT(ISERROR(SEARCH("ex -- service area/route",F12)))</formula>
    </cfRule>
  </conditionalFormatting>
  <conditionalFormatting sqref="F41:G41">
    <cfRule type="containsText" dxfId="47" priority="15" operator="containsText" text="ex -- service area/route">
      <formula>NOT(ISERROR(SEARCH("ex -- service area/route",F41)))</formula>
    </cfRule>
  </conditionalFormatting>
  <conditionalFormatting sqref="F70:G70">
    <cfRule type="containsText" dxfId="46" priority="14" operator="containsText" text="ex -- service area/route">
      <formula>NOT(ISERROR(SEARCH("ex -- service area/route",F70)))</formula>
    </cfRule>
  </conditionalFormatting>
  <conditionalFormatting sqref="F99:G99">
    <cfRule type="containsText" dxfId="45" priority="13" operator="containsText" text="ex -- service area/route">
      <formula>NOT(ISERROR(SEARCH("ex -- service area/route",F99)))</formula>
    </cfRule>
  </conditionalFormatting>
  <conditionalFormatting sqref="F128:G128">
    <cfRule type="containsText" dxfId="44" priority="12" operator="containsText" text="ex -- service area/route">
      <formula>NOT(ISERROR(SEARCH("ex -- service area/route",F128)))</formula>
    </cfRule>
  </conditionalFormatting>
  <conditionalFormatting sqref="F15:M15 I16 K16 M16 F19:M19 I20 K20 M20 H25:M31">
    <cfRule type="containsText" dxfId="43" priority="61" operator="containsText" text="enter">
      <formula>NOT(ISERROR(SEARCH("enter",F15)))</formula>
    </cfRule>
  </conditionalFormatting>
  <conditionalFormatting sqref="F44:M44 F48:M48 H54:M60">
    <cfRule type="containsText" dxfId="42" priority="54" operator="containsText" text="enter">
      <formula>NOT(ISERROR(SEARCH("enter",F44)))</formula>
    </cfRule>
  </conditionalFormatting>
  <conditionalFormatting sqref="F73:M73 F77:M77 H83:M89">
    <cfRule type="containsText" dxfId="41" priority="47" operator="containsText" text="enter">
      <formula>NOT(ISERROR(SEARCH("enter",F73)))</formula>
    </cfRule>
  </conditionalFormatting>
  <conditionalFormatting sqref="F102:M102 F106:M106 H112:M118">
    <cfRule type="containsText" dxfId="40" priority="40" operator="containsText" text="enter">
      <formula>NOT(ISERROR(SEARCH("enter",F102)))</formula>
    </cfRule>
  </conditionalFormatting>
  <conditionalFormatting sqref="F131:M131 F135:M135 H141:M147">
    <cfRule type="containsText" dxfId="39" priority="33" operator="containsText" text="enter">
      <formula>NOT(ISERROR(SEARCH("enter",F131)))</formula>
    </cfRule>
  </conditionalFormatting>
  <conditionalFormatting sqref="F35:O35">
    <cfRule type="containsText" dxfId="38" priority="11" operator="containsText" text="Click to enter">
      <formula>NOT(ISERROR(SEARCH("Click to enter",F35)))</formula>
    </cfRule>
  </conditionalFormatting>
  <conditionalFormatting sqref="F64:O64">
    <cfRule type="containsText" dxfId="37" priority="10" operator="containsText" text="Click to enter">
      <formula>NOT(ISERROR(SEARCH("Click to enter",F64)))</formula>
    </cfRule>
  </conditionalFormatting>
  <conditionalFormatting sqref="F93:O93">
    <cfRule type="containsText" dxfId="36" priority="9" operator="containsText" text="Click to enter">
      <formula>NOT(ISERROR(SEARCH("Click to enter",F93)))</formula>
    </cfRule>
  </conditionalFormatting>
  <conditionalFormatting sqref="F122:O122">
    <cfRule type="containsText" dxfId="35" priority="8" operator="containsText" text="Click to enter">
      <formula>NOT(ISERROR(SEARCH("Click to enter",F122)))</formula>
    </cfRule>
  </conditionalFormatting>
  <conditionalFormatting sqref="F151:O151">
    <cfRule type="containsText" dxfId="34" priority="7" operator="containsText" text="Click to enter">
      <formula>NOT(ISERROR(SEARCH("Click to enter",F151)))</formula>
    </cfRule>
  </conditionalFormatting>
  <conditionalFormatting sqref="G6:H6 L6:M6">
    <cfRule type="containsText" dxfId="33" priority="63" operator="containsText" text="click to enter.">
      <formula>NOT(ISERROR(SEARCH("click to enter.",G6)))</formula>
    </cfRule>
  </conditionalFormatting>
  <conditionalFormatting sqref="H14:M14 H18:M18">
    <cfRule type="containsText" dxfId="32" priority="58" operator="containsText" text="enter">
      <formula>NOT(ISERROR(SEARCH("enter",H14)))</formula>
    </cfRule>
  </conditionalFormatting>
  <conditionalFormatting sqref="H43:M43 H47:M47 J53:M53">
    <cfRule type="containsText" dxfId="31" priority="2" operator="containsText" text="enter">
      <formula>NOT(ISERROR(SEARCH("enter",H43)))</formula>
    </cfRule>
  </conditionalFormatting>
  <conditionalFormatting sqref="H72:M72 H76:M76 J82:M82 H101:M101 H105:M105 J111:M111 H130:M130 H134:M134 J140:M140">
    <cfRule type="containsText" dxfId="30" priority="1" operator="containsText" text="enter">
      <formula>NOT(ISERROR(SEARCH("enter",H72)))</formula>
    </cfRule>
  </conditionalFormatting>
  <conditionalFormatting sqref="I45 K45 M45">
    <cfRule type="containsText" dxfId="29" priority="24" operator="containsText" text="enter">
      <formula>NOT(ISERROR(SEARCH("enter",I45)))</formula>
    </cfRule>
  </conditionalFormatting>
  <conditionalFormatting sqref="I49 K49 M49">
    <cfRule type="containsText" dxfId="28" priority="23" operator="containsText" text="enter">
      <formula>NOT(ISERROR(SEARCH("enter",I49)))</formula>
    </cfRule>
  </conditionalFormatting>
  <conditionalFormatting sqref="I74 K74 M74">
    <cfRule type="containsText" dxfId="27" priority="22" operator="containsText" text="enter">
      <formula>NOT(ISERROR(SEARCH("enter",I74)))</formula>
    </cfRule>
  </conditionalFormatting>
  <conditionalFormatting sqref="I78 K78 M78">
    <cfRule type="containsText" dxfId="26" priority="21" operator="containsText" text="enter">
      <formula>NOT(ISERROR(SEARCH("enter",I78)))</formula>
    </cfRule>
  </conditionalFormatting>
  <conditionalFormatting sqref="I103 K103 M103">
    <cfRule type="containsText" dxfId="25" priority="19" operator="containsText" text="enter">
      <formula>NOT(ISERROR(SEARCH("enter",I103)))</formula>
    </cfRule>
  </conditionalFormatting>
  <conditionalFormatting sqref="I107 K107 M107">
    <cfRule type="containsText" dxfId="24" priority="20" operator="containsText" text="enter">
      <formula>NOT(ISERROR(SEARCH("enter",I107)))</formula>
    </cfRule>
  </conditionalFormatting>
  <conditionalFormatting sqref="I132 K132 M132">
    <cfRule type="containsText" dxfId="23" priority="18" operator="containsText" text="enter">
      <formula>NOT(ISERROR(SEARCH("enter",I132)))</formula>
    </cfRule>
  </conditionalFormatting>
  <conditionalFormatting sqref="I136 K136 M136">
    <cfRule type="containsText" dxfId="22" priority="17" operator="containsText" text="enter">
      <formula>NOT(ISERROR(SEARCH("enter",I136)))</formula>
    </cfRule>
  </conditionalFormatting>
  <conditionalFormatting sqref="I12:J12">
    <cfRule type="containsText" dxfId="21" priority="62" operator="containsText" text="click to enter.">
      <formula>NOT(ISERROR(SEARCH("click to enter.",I12)))</formula>
    </cfRule>
  </conditionalFormatting>
  <conditionalFormatting sqref="I41:J41">
    <cfRule type="containsText" dxfId="20" priority="55" operator="containsText" text="click to enter.">
      <formula>NOT(ISERROR(SEARCH("click to enter.",I41)))</formula>
    </cfRule>
  </conditionalFormatting>
  <conditionalFormatting sqref="I70:J70">
    <cfRule type="containsText" dxfId="19" priority="48" operator="containsText" text="click to enter.">
      <formula>NOT(ISERROR(SEARCH("click to enter.",I70)))</formula>
    </cfRule>
  </conditionalFormatting>
  <conditionalFormatting sqref="I99:J99">
    <cfRule type="containsText" dxfId="18" priority="41" operator="containsText" text="click to enter.">
      <formula>NOT(ISERROR(SEARCH("click to enter.",I99)))</formula>
    </cfRule>
  </conditionalFormatting>
  <conditionalFormatting sqref="I128:J128">
    <cfRule type="containsText" dxfId="17" priority="34" operator="containsText" text="click to enter.">
      <formula>NOT(ISERROR(SEARCH("click to enter.",I128)))</formula>
    </cfRule>
  </conditionalFormatting>
  <conditionalFormatting sqref="J24:M24">
    <cfRule type="containsText" dxfId="16" priority="3" operator="containsText" text="enter">
      <formula>NOT(ISERROR(SEARCH("enter",J24)))</formula>
    </cfRule>
  </conditionalFormatting>
  <conditionalFormatting sqref="K22">
    <cfRule type="containsText" dxfId="15" priority="60" operator="containsText" text="click to select">
      <formula>NOT(ISERROR(SEARCH("click to select",K22)))</formula>
    </cfRule>
  </conditionalFormatting>
  <conditionalFormatting sqref="K51">
    <cfRule type="containsText" dxfId="14" priority="53" operator="containsText" text="click to select">
      <formula>NOT(ISERROR(SEARCH("click to select",K51)))</formula>
    </cfRule>
  </conditionalFormatting>
  <conditionalFormatting sqref="K80">
    <cfRule type="containsText" dxfId="13" priority="46" operator="containsText" text="click to select">
      <formula>NOT(ISERROR(SEARCH("click to select",K80)))</formula>
    </cfRule>
  </conditionalFormatting>
  <conditionalFormatting sqref="K109">
    <cfRule type="containsText" dxfId="12" priority="39" operator="containsText" text="click to select">
      <formula>NOT(ISERROR(SEARCH("click to select",K109)))</formula>
    </cfRule>
  </conditionalFormatting>
  <conditionalFormatting sqref="K138">
    <cfRule type="containsText" dxfId="11" priority="32" operator="containsText" text="click to select">
      <formula>NOT(ISERROR(SEARCH("click to select",K138)))</formula>
    </cfRule>
  </conditionalFormatting>
  <conditionalFormatting sqref="O15 O19 O25:O31">
    <cfRule type="containsText" dxfId="10" priority="64" operator="containsText" text="click to enter.">
      <formula>NOT(ISERROR(SEARCH("click to enter.",O15)))</formula>
    </cfRule>
  </conditionalFormatting>
  <conditionalFormatting sqref="O44 O48 O54:O60">
    <cfRule type="containsText" dxfId="9" priority="56" operator="containsText" text="click to enter.">
      <formula>NOT(ISERROR(SEARCH("click to enter.",O44)))</formula>
    </cfRule>
  </conditionalFormatting>
  <conditionalFormatting sqref="O73 O77 O83:O89">
    <cfRule type="containsText" dxfId="8" priority="49" operator="containsText" text="click to enter.">
      <formula>NOT(ISERROR(SEARCH("click to enter.",O73)))</formula>
    </cfRule>
  </conditionalFormatting>
  <conditionalFormatting sqref="O102 O106 O112:O118">
    <cfRule type="containsText" dxfId="7" priority="42" operator="containsText" text="click to enter.">
      <formula>NOT(ISERROR(SEARCH("click to enter.",O102)))</formula>
    </cfRule>
  </conditionalFormatting>
  <conditionalFormatting sqref="O131 O135 O141:O147">
    <cfRule type="containsText" dxfId="6" priority="35" operator="containsText" text="click to enter.">
      <formula>NOT(ISERROR(SEARCH("click to enter.",O131)))</formula>
    </cfRule>
  </conditionalFormatting>
  <dataValidations disablePrompts="1" count="1">
    <dataValidation type="list" allowBlank="1" showInputMessage="1" showErrorMessage="1" sqref="K22 K51 K80 K109 K138" xr:uid="{E9BB87C9-420D-432B-848B-5C2D6F8ED6CD}">
      <formula1>Y_N</formula1>
    </dataValidation>
  </dataValidations>
  <pageMargins left="0.7" right="0.7" top="0.75" bottom="0.75" header="0.3" footer="0.3"/>
  <pageSetup scale="57" orientation="landscape" r:id="rId1"/>
  <headerFooter>
    <oddHeader>&amp;COrange County Transportation Authority&amp;R2024 Measure M2 Call for Projec ts
Project V Application</oddHeader>
    <oddFooter>&amp;CF-&amp;P</oddFooter>
  </headerFooter>
  <rowBreaks count="4" manualBreakCount="4">
    <brk id="37" min="4" max="15" man="1"/>
    <brk id="66" min="4" max="15" man="1"/>
    <brk id="95" min="4" max="15" man="1"/>
    <brk id="124" min="4" max="1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8E118-20AE-43E7-9840-7D712169CF0B}">
  <sheetPr>
    <tabColor theme="3"/>
  </sheetPr>
  <dimension ref="B2:Z135"/>
  <sheetViews>
    <sheetView showGridLines="0" topLeftCell="C1" zoomScaleNormal="100" zoomScaleSheetLayoutView="100" workbookViewId="0">
      <pane ySplit="6" topLeftCell="A105" activePane="bottomLeft" state="frozen"/>
      <selection activeCell="S107" sqref="S107"/>
      <selection pane="bottomLeft" activeCell="K110" sqref="K110"/>
    </sheetView>
  </sheetViews>
  <sheetFormatPr defaultRowHeight="15"/>
  <cols>
    <col min="1" max="1" width="4.5703125" customWidth="1"/>
    <col min="2" max="2" width="3.85546875" style="336" customWidth="1"/>
    <col min="3" max="3" width="24.42578125" style="336" customWidth="1"/>
    <col min="4" max="4" width="5.140625" style="336" customWidth="1"/>
    <col min="5" max="5" width="3.5703125" customWidth="1"/>
    <col min="6" max="6" width="25.28515625" customWidth="1"/>
    <col min="7" max="7" width="24" customWidth="1"/>
    <col min="8" max="8" width="24.5703125" customWidth="1"/>
    <col min="9" max="9" width="22.28515625" customWidth="1"/>
    <col min="10" max="10" width="24.28515625" customWidth="1"/>
    <col min="11" max="11" width="20.85546875" customWidth="1"/>
    <col min="12" max="12" width="1.85546875" customWidth="1"/>
    <col min="13" max="13" width="4.5703125" style="336" customWidth="1"/>
    <col min="14" max="15" width="22.5703125" style="336" customWidth="1"/>
    <col min="16" max="18" width="11.85546875" style="372" customWidth="1"/>
    <col min="19" max="19" width="16.85546875" style="372" customWidth="1"/>
    <col min="20" max="25" width="11.85546875" style="372" customWidth="1"/>
  </cols>
  <sheetData>
    <row r="2" spans="3:14" ht="8.1" customHeight="1"/>
    <row r="3" spans="3:14">
      <c r="F3" s="13" t="s">
        <v>0</v>
      </c>
      <c r="G3" s="12"/>
      <c r="H3" s="12"/>
      <c r="I3" s="12"/>
      <c r="J3" s="12"/>
      <c r="K3" s="12"/>
      <c r="L3" s="12"/>
    </row>
    <row r="4" spans="3:14" ht="32.450000000000003" customHeight="1">
      <c r="C4" s="343" t="s">
        <v>33</v>
      </c>
      <c r="F4" s="446" t="s">
        <v>1</v>
      </c>
      <c r="G4" s="446"/>
      <c r="H4" s="446"/>
      <c r="I4" s="446"/>
      <c r="J4" s="446"/>
      <c r="K4" s="446"/>
      <c r="L4" s="46"/>
      <c r="M4" s="337"/>
      <c r="N4" s="343" t="s">
        <v>118</v>
      </c>
    </row>
    <row r="6" spans="3:14" ht="27" customHeight="1">
      <c r="F6" s="2" t="s">
        <v>305</v>
      </c>
      <c r="G6" s="500" t="str">
        <f>'Proj 3_Sect A-E'!G9</f>
        <v>click to enter.</v>
      </c>
      <c r="H6" s="500"/>
      <c r="I6" s="1" t="s">
        <v>64</v>
      </c>
      <c r="J6" s="499" t="str">
        <f>'Proj 3_Sect A-E'!L6</f>
        <v>click to enter.</v>
      </c>
      <c r="K6" s="499"/>
      <c r="M6" s="336" t="s">
        <v>56</v>
      </c>
      <c r="N6" s="336" t="s">
        <v>102</v>
      </c>
    </row>
    <row r="7" spans="3:14" ht="10.5" customHeight="1">
      <c r="E7" s="2"/>
      <c r="J7" s="1"/>
    </row>
    <row r="8" spans="3:14" ht="10.5" customHeight="1">
      <c r="E8" s="2"/>
      <c r="J8" s="1"/>
    </row>
    <row r="9" spans="3:14" hidden="1">
      <c r="E9" s="13" t="s">
        <v>101</v>
      </c>
      <c r="F9" s="13" t="s">
        <v>90</v>
      </c>
      <c r="G9" s="12"/>
      <c r="H9" s="12"/>
      <c r="I9" s="12"/>
      <c r="J9" s="12"/>
      <c r="K9" s="12"/>
      <c r="L9" s="12"/>
    </row>
    <row r="10" spans="3:14" ht="18.75" hidden="1">
      <c r="E10" s="2"/>
      <c r="J10" s="1"/>
    </row>
    <row r="11" spans="3:14" ht="15.75" hidden="1" thickBot="1">
      <c r="F11" s="487" t="s">
        <v>80</v>
      </c>
      <c r="G11" s="491" t="s">
        <v>157</v>
      </c>
      <c r="H11" s="492"/>
      <c r="I11" s="491" t="s">
        <v>159</v>
      </c>
      <c r="J11" s="493"/>
      <c r="K11" s="492"/>
    </row>
    <row r="12" spans="3:14" hidden="1">
      <c r="F12" s="488"/>
      <c r="G12" s="82" t="s">
        <v>66</v>
      </c>
      <c r="H12" s="83" t="s">
        <v>67</v>
      </c>
      <c r="I12" s="84" t="s">
        <v>71</v>
      </c>
      <c r="J12" s="85" t="s">
        <v>72</v>
      </c>
      <c r="K12" s="83" t="s">
        <v>68</v>
      </c>
    </row>
    <row r="13" spans="3:14" ht="15.75" hidden="1" thickBot="1">
      <c r="F13" s="48"/>
      <c r="G13" s="89" t="s">
        <v>158</v>
      </c>
      <c r="H13" s="90" t="s">
        <v>158</v>
      </c>
      <c r="I13" s="86"/>
      <c r="J13" s="87"/>
      <c r="K13" s="88"/>
    </row>
    <row r="14" spans="3:14" hidden="1">
      <c r="E14">
        <v>1</v>
      </c>
      <c r="F14" s="53" t="str">
        <f>'Proj 3_Sect A-E'!$F$17</f>
        <v>[ex -- service area/route 1]</v>
      </c>
      <c r="G14" s="201" t="s">
        <v>69</v>
      </c>
      <c r="H14" s="218" t="s">
        <v>69</v>
      </c>
      <c r="I14" s="203" t="s">
        <v>69</v>
      </c>
      <c r="J14" s="204" t="s">
        <v>69</v>
      </c>
      <c r="K14" s="205" t="s">
        <v>69</v>
      </c>
    </row>
    <row r="15" spans="3:14" hidden="1">
      <c r="E15">
        <v>2</v>
      </c>
      <c r="F15" s="54" t="str">
        <f>'Proj 3_Sect A-E'!$F$18</f>
        <v>[ex -- service area/route 2]</v>
      </c>
      <c r="G15" s="201" t="s">
        <v>69</v>
      </c>
      <c r="H15" s="218" t="s">
        <v>69</v>
      </c>
      <c r="I15" s="203" t="s">
        <v>69</v>
      </c>
      <c r="J15" s="204" t="s">
        <v>69</v>
      </c>
      <c r="K15" s="205" t="s">
        <v>69</v>
      </c>
    </row>
    <row r="16" spans="3:14" hidden="1">
      <c r="E16">
        <v>3</v>
      </c>
      <c r="F16" s="54" t="str">
        <f>'Proj 3_Sect A-E'!$F$19</f>
        <v>[ex -- service area/route 3]</v>
      </c>
      <c r="G16" s="201" t="s">
        <v>69</v>
      </c>
      <c r="H16" s="218" t="s">
        <v>69</v>
      </c>
      <c r="I16" s="203" t="s">
        <v>69</v>
      </c>
      <c r="J16" s="204" t="s">
        <v>69</v>
      </c>
      <c r="K16" s="205" t="s">
        <v>69</v>
      </c>
    </row>
    <row r="17" spans="3:13" hidden="1">
      <c r="E17">
        <v>4</v>
      </c>
      <c r="F17" s="54" t="str">
        <f>'Proj 3_Sect A-E'!$F$20</f>
        <v>[ex -- service area/route 4]</v>
      </c>
      <c r="G17" s="201" t="s">
        <v>69</v>
      </c>
      <c r="H17" s="218" t="s">
        <v>69</v>
      </c>
      <c r="I17" s="203" t="s">
        <v>69</v>
      </c>
      <c r="J17" s="204" t="s">
        <v>69</v>
      </c>
      <c r="K17" s="205" t="s">
        <v>69</v>
      </c>
    </row>
    <row r="18" spans="3:13" ht="15.75" hidden="1" thickBot="1">
      <c r="E18">
        <v>5</v>
      </c>
      <c r="F18" s="55" t="str">
        <f>'Proj 3_Sect A-E'!$F$21</f>
        <v>[ex -- service area/route 5]</v>
      </c>
      <c r="G18" s="206" t="s">
        <v>69</v>
      </c>
      <c r="H18" s="207" t="s">
        <v>69</v>
      </c>
      <c r="I18" s="208" t="s">
        <v>69</v>
      </c>
      <c r="J18" s="209" t="s">
        <v>69</v>
      </c>
      <c r="K18" s="210" t="s">
        <v>69</v>
      </c>
    </row>
    <row r="19" spans="3:13" hidden="1"/>
    <row r="20" spans="3:13" ht="15" hidden="1" customHeight="1" thickBot="1">
      <c r="F20" s="487" t="s">
        <v>80</v>
      </c>
      <c r="G20" s="489" t="s">
        <v>187</v>
      </c>
      <c r="H20" s="495" t="s">
        <v>92</v>
      </c>
      <c r="I20" s="491" t="s">
        <v>70</v>
      </c>
      <c r="J20" s="493"/>
      <c r="K20" s="492"/>
    </row>
    <row r="21" spans="3:13" ht="32.450000000000003" hidden="1" customHeight="1" thickBot="1">
      <c r="F21" s="494"/>
      <c r="G21" s="490"/>
      <c r="H21" s="496"/>
      <c r="I21" s="50" t="s">
        <v>71</v>
      </c>
      <c r="J21" s="51" t="s">
        <v>72</v>
      </c>
      <c r="K21" s="52" t="s">
        <v>68</v>
      </c>
    </row>
    <row r="22" spans="3:13" hidden="1">
      <c r="E22">
        <v>1</v>
      </c>
      <c r="F22" s="53" t="str">
        <f>'Proj 3_Sect A-E'!$F$17</f>
        <v>[ex -- service area/route 1]</v>
      </c>
      <c r="G22" s="201" t="s">
        <v>69</v>
      </c>
      <c r="H22" s="218" t="s">
        <v>69</v>
      </c>
      <c r="I22" s="203" t="s">
        <v>69</v>
      </c>
      <c r="J22" s="204" t="s">
        <v>69</v>
      </c>
      <c r="K22" s="205" t="s">
        <v>69</v>
      </c>
    </row>
    <row r="23" spans="3:13" hidden="1">
      <c r="E23">
        <v>2</v>
      </c>
      <c r="F23" s="54" t="str">
        <f>'Proj 3_Sect A-E'!$F$18</f>
        <v>[ex -- service area/route 2]</v>
      </c>
      <c r="G23" s="201" t="s">
        <v>69</v>
      </c>
      <c r="H23" s="218" t="s">
        <v>69</v>
      </c>
      <c r="I23" s="203" t="s">
        <v>69</v>
      </c>
      <c r="J23" s="204" t="s">
        <v>69</v>
      </c>
      <c r="K23" s="205" t="s">
        <v>69</v>
      </c>
    </row>
    <row r="24" spans="3:13" hidden="1">
      <c r="E24">
        <v>3</v>
      </c>
      <c r="F24" s="54" t="str">
        <f>'Proj 3_Sect A-E'!$F$19</f>
        <v>[ex -- service area/route 3]</v>
      </c>
      <c r="G24" s="201" t="s">
        <v>69</v>
      </c>
      <c r="H24" s="218" t="s">
        <v>69</v>
      </c>
      <c r="I24" s="203" t="s">
        <v>69</v>
      </c>
      <c r="J24" s="204" t="s">
        <v>69</v>
      </c>
      <c r="K24" s="205" t="s">
        <v>69</v>
      </c>
    </row>
    <row r="25" spans="3:13" hidden="1">
      <c r="E25">
        <v>4</v>
      </c>
      <c r="F25" s="54" t="str">
        <f>'Proj 3_Sect A-E'!$F$20</f>
        <v>[ex -- service area/route 4]</v>
      </c>
      <c r="G25" s="201" t="s">
        <v>69</v>
      </c>
      <c r="H25" s="218" t="s">
        <v>69</v>
      </c>
      <c r="I25" s="203" t="s">
        <v>69</v>
      </c>
      <c r="J25" s="204" t="s">
        <v>69</v>
      </c>
      <c r="K25" s="205" t="s">
        <v>69</v>
      </c>
    </row>
    <row r="26" spans="3:13" ht="15.75" hidden="1" thickBot="1">
      <c r="E26">
        <v>5</v>
      </c>
      <c r="F26" s="55" t="str">
        <f>'Proj 3_Sect A-E'!$F$21</f>
        <v>[ex -- service area/route 5]</v>
      </c>
      <c r="G26" s="206" t="s">
        <v>69</v>
      </c>
      <c r="H26" s="207" t="s">
        <v>69</v>
      </c>
      <c r="I26" s="208" t="s">
        <v>69</v>
      </c>
      <c r="J26" s="209" t="s">
        <v>69</v>
      </c>
      <c r="K26" s="210" t="s">
        <v>69</v>
      </c>
    </row>
    <row r="27" spans="3:13" hidden="1"/>
    <row r="28" spans="3:13" hidden="1"/>
    <row r="29" spans="3:13" hidden="1">
      <c r="C29" s="519" t="s">
        <v>327</v>
      </c>
      <c r="F29" t="s">
        <v>125</v>
      </c>
      <c r="K29" s="232" t="s">
        <v>89</v>
      </c>
    </row>
    <row r="30" spans="3:13" hidden="1">
      <c r="C30" s="519"/>
      <c r="F30" t="s">
        <v>323</v>
      </c>
      <c r="M30" s="367"/>
    </row>
    <row r="31" spans="3:13" ht="17.25" hidden="1" customHeight="1" thickBot="1">
      <c r="C31" s="519"/>
      <c r="F31" s="497" t="s">
        <v>93</v>
      </c>
      <c r="G31" s="489" t="s">
        <v>187</v>
      </c>
      <c r="H31" s="495" t="s">
        <v>92</v>
      </c>
      <c r="I31" s="485" t="s">
        <v>70</v>
      </c>
      <c r="J31" s="486"/>
      <c r="K31" s="497" t="s">
        <v>308</v>
      </c>
    </row>
    <row r="32" spans="3:13" ht="24" hidden="1" customHeight="1" thickBot="1">
      <c r="C32" s="519"/>
      <c r="F32" s="498"/>
      <c r="G32" s="490"/>
      <c r="H32" s="496"/>
      <c r="I32" s="56" t="s">
        <v>247</v>
      </c>
      <c r="J32" s="141" t="s">
        <v>248</v>
      </c>
      <c r="K32" s="498"/>
    </row>
    <row r="33" spans="3:12" ht="15" hidden="1" customHeight="1">
      <c r="C33" s="519"/>
      <c r="E33">
        <v>1</v>
      </c>
      <c r="F33" s="281" t="s">
        <v>81</v>
      </c>
      <c r="G33" s="196" t="s">
        <v>69</v>
      </c>
      <c r="H33" s="214" t="s">
        <v>69</v>
      </c>
      <c r="I33" s="215" t="s">
        <v>69</v>
      </c>
      <c r="J33" s="216" t="s">
        <v>69</v>
      </c>
      <c r="K33" s="217" t="s">
        <v>69</v>
      </c>
    </row>
    <row r="34" spans="3:12" hidden="1">
      <c r="C34" s="519"/>
      <c r="E34">
        <v>2</v>
      </c>
      <c r="F34" s="282" t="s">
        <v>82</v>
      </c>
      <c r="G34" s="201" t="s">
        <v>69</v>
      </c>
      <c r="H34" s="218" t="s">
        <v>69</v>
      </c>
      <c r="I34" s="219" t="s">
        <v>69</v>
      </c>
      <c r="J34" s="220" t="s">
        <v>69</v>
      </c>
      <c r="K34" s="221" t="s">
        <v>69</v>
      </c>
    </row>
    <row r="35" spans="3:12" hidden="1">
      <c r="C35" s="519"/>
      <c r="D35" s="339" t="s">
        <v>29</v>
      </c>
      <c r="E35">
        <v>3</v>
      </c>
      <c r="F35" s="282" t="s">
        <v>83</v>
      </c>
      <c r="G35" s="201" t="s">
        <v>69</v>
      </c>
      <c r="H35" s="218" t="s">
        <v>69</v>
      </c>
      <c r="I35" s="219" t="s">
        <v>69</v>
      </c>
      <c r="J35" s="220" t="s">
        <v>69</v>
      </c>
      <c r="K35" s="221" t="s">
        <v>69</v>
      </c>
    </row>
    <row r="36" spans="3:12" hidden="1">
      <c r="C36" s="519"/>
      <c r="E36">
        <v>4</v>
      </c>
      <c r="F36" s="282" t="s">
        <v>84</v>
      </c>
      <c r="G36" s="201" t="s">
        <v>69</v>
      </c>
      <c r="H36" s="218" t="s">
        <v>69</v>
      </c>
      <c r="I36" s="219" t="s">
        <v>69</v>
      </c>
      <c r="J36" s="220" t="s">
        <v>69</v>
      </c>
      <c r="K36" s="221" t="s">
        <v>69</v>
      </c>
    </row>
    <row r="37" spans="3:12" ht="15.75" hidden="1" thickBot="1">
      <c r="C37" s="519"/>
      <c r="E37">
        <v>5</v>
      </c>
      <c r="F37" s="283" t="s">
        <v>85</v>
      </c>
      <c r="G37" s="206" t="s">
        <v>69</v>
      </c>
      <c r="H37" s="222" t="s">
        <v>69</v>
      </c>
      <c r="I37" s="223" t="s">
        <v>69</v>
      </c>
      <c r="J37" s="224" t="s">
        <v>69</v>
      </c>
      <c r="K37" s="225" t="s">
        <v>69</v>
      </c>
    </row>
    <row r="38" spans="3:12" hidden="1">
      <c r="C38" s="519"/>
    </row>
    <row r="39" spans="3:12" ht="15" hidden="1" customHeight="1" thickBot="1">
      <c r="F39" s="487" t="s">
        <v>80</v>
      </c>
      <c r="G39" s="491" t="s">
        <v>156</v>
      </c>
      <c r="H39" s="492"/>
      <c r="I39" s="497" t="s">
        <v>259</v>
      </c>
      <c r="J39" s="497" t="s">
        <v>308</v>
      </c>
    </row>
    <row r="40" spans="3:12" ht="15.75" hidden="1" thickBot="1">
      <c r="F40" s="494"/>
      <c r="G40" s="49" t="s">
        <v>154</v>
      </c>
      <c r="H40" s="47" t="s">
        <v>155</v>
      </c>
      <c r="I40" s="498"/>
      <c r="J40" s="498"/>
    </row>
    <row r="41" spans="3:12" hidden="1">
      <c r="E41">
        <v>1</v>
      </c>
      <c r="F41" s="53" t="str">
        <f>'Proj 3_Sect A-E'!$F$17</f>
        <v>[ex -- service area/route 1]</v>
      </c>
      <c r="G41" s="196" t="s">
        <v>69</v>
      </c>
      <c r="H41" s="284" t="s">
        <v>69</v>
      </c>
      <c r="I41" s="215" t="s">
        <v>69</v>
      </c>
      <c r="J41" s="216" t="s">
        <v>69</v>
      </c>
    </row>
    <row r="42" spans="3:12" hidden="1">
      <c r="E42">
        <v>2</v>
      </c>
      <c r="F42" s="54" t="str">
        <f>'Proj 3_Sect A-E'!$F$18</f>
        <v>[ex -- service area/route 2]</v>
      </c>
      <c r="G42" s="201" t="s">
        <v>69</v>
      </c>
      <c r="H42" s="285" t="s">
        <v>69</v>
      </c>
      <c r="I42" s="219" t="s">
        <v>69</v>
      </c>
      <c r="J42" s="220" t="s">
        <v>69</v>
      </c>
    </row>
    <row r="43" spans="3:12" hidden="1">
      <c r="E43">
        <v>3</v>
      </c>
      <c r="F43" s="54" t="str">
        <f>'Proj 3_Sect A-E'!$F$19</f>
        <v>[ex -- service area/route 3]</v>
      </c>
      <c r="G43" s="201" t="s">
        <v>69</v>
      </c>
      <c r="H43" s="285" t="s">
        <v>69</v>
      </c>
      <c r="I43" s="219" t="s">
        <v>69</v>
      </c>
      <c r="J43" s="220" t="s">
        <v>69</v>
      </c>
    </row>
    <row r="44" spans="3:12" hidden="1">
      <c r="E44">
        <v>4</v>
      </c>
      <c r="F44" s="54" t="str">
        <f>'Proj 3_Sect A-E'!$F$20</f>
        <v>[ex -- service area/route 4]</v>
      </c>
      <c r="G44" s="201" t="s">
        <v>69</v>
      </c>
      <c r="H44" s="285" t="s">
        <v>69</v>
      </c>
      <c r="I44" s="219" t="s">
        <v>69</v>
      </c>
      <c r="J44" s="220" t="s">
        <v>69</v>
      </c>
    </row>
    <row r="45" spans="3:12" ht="15.75" hidden="1" thickBot="1">
      <c r="E45">
        <v>5</v>
      </c>
      <c r="F45" s="55" t="str">
        <f>'Proj 3_Sect A-E'!$F$21</f>
        <v>[ex -- service area/route 5]</v>
      </c>
      <c r="G45" s="206" t="s">
        <v>69</v>
      </c>
      <c r="H45" s="286" t="s">
        <v>69</v>
      </c>
      <c r="I45" s="223" t="s">
        <v>69</v>
      </c>
      <c r="J45" s="224" t="s">
        <v>69</v>
      </c>
    </row>
    <row r="46" spans="3:12" hidden="1">
      <c r="J46" s="1"/>
    </row>
    <row r="47" spans="3:12">
      <c r="E47" s="13" t="s">
        <v>91</v>
      </c>
      <c r="F47" s="78" t="s">
        <v>230</v>
      </c>
      <c r="G47" s="12"/>
      <c r="H47" s="12"/>
      <c r="I47" s="12"/>
      <c r="J47" s="12"/>
      <c r="K47" s="12"/>
      <c r="L47" s="12"/>
    </row>
    <row r="49" spans="6:11">
      <c r="F49" t="s">
        <v>131</v>
      </c>
    </row>
    <row r="50" spans="6:11" ht="14.45" customHeight="1" thickBot="1">
      <c r="F50" s="9" t="s">
        <v>113</v>
      </c>
    </row>
    <row r="51" spans="6:11" ht="45.75" thickBot="1">
      <c r="F51" s="56" t="s">
        <v>110</v>
      </c>
      <c r="G51" s="52" t="s">
        <v>246</v>
      </c>
    </row>
    <row r="52" spans="6:11" ht="22.5" customHeight="1">
      <c r="F52" s="196" t="s">
        <v>69</v>
      </c>
      <c r="G52" s="284" t="s">
        <v>69</v>
      </c>
    </row>
    <row r="53" spans="6:11" ht="22.5" customHeight="1">
      <c r="F53" s="201" t="s">
        <v>69</v>
      </c>
      <c r="G53" s="285" t="s">
        <v>69</v>
      </c>
    </row>
    <row r="54" spans="6:11" ht="22.5" customHeight="1">
      <c r="F54" s="201" t="s">
        <v>69</v>
      </c>
      <c r="G54" s="285" t="s">
        <v>69</v>
      </c>
    </row>
    <row r="55" spans="6:11" ht="22.5" customHeight="1">
      <c r="F55" s="201" t="s">
        <v>69</v>
      </c>
      <c r="G55" s="285" t="s">
        <v>69</v>
      </c>
      <c r="J55" s="452" t="s">
        <v>258</v>
      </c>
      <c r="K55" s="452"/>
    </row>
    <row r="56" spans="6:11" ht="22.5" customHeight="1" thickBot="1">
      <c r="F56" s="206" t="s">
        <v>69</v>
      </c>
      <c r="G56" s="286" t="s">
        <v>69</v>
      </c>
      <c r="J56" s="452"/>
      <c r="K56" s="452"/>
    </row>
    <row r="57" spans="6:11" ht="15.75" thickBot="1"/>
    <row r="58" spans="6:11" ht="15.75" thickBot="1">
      <c r="F58" t="s">
        <v>126</v>
      </c>
      <c r="J58" s="56" t="s">
        <v>80</v>
      </c>
      <c r="K58" s="52" t="s">
        <v>112</v>
      </c>
    </row>
    <row r="59" spans="6:11" ht="27.75" customHeight="1" thickBot="1">
      <c r="F59" s="66" t="s">
        <v>113</v>
      </c>
      <c r="I59">
        <v>1</v>
      </c>
      <c r="J59" s="313" t="str">
        <f>'Proj 3_Sect A-E'!$F$17</f>
        <v>[ex -- service area/route 1]</v>
      </c>
      <c r="K59" s="202" t="s">
        <v>69</v>
      </c>
    </row>
    <row r="60" spans="6:11" ht="30" customHeight="1" thickBot="1">
      <c r="F60" s="56" t="s">
        <v>110</v>
      </c>
      <c r="G60" s="51" t="s">
        <v>246</v>
      </c>
      <c r="H60" s="52" t="s">
        <v>111</v>
      </c>
      <c r="I60">
        <v>2</v>
      </c>
      <c r="J60" s="314" t="str">
        <f>'Proj 3_Sect A-E'!$F$18</f>
        <v>[ex -- service area/route 2]</v>
      </c>
      <c r="K60" s="202" t="s">
        <v>69</v>
      </c>
    </row>
    <row r="61" spans="6:11" ht="30">
      <c r="F61" s="196" t="s">
        <v>301</v>
      </c>
      <c r="G61" s="212" t="s">
        <v>302</v>
      </c>
      <c r="H61" s="246" t="s">
        <v>89</v>
      </c>
      <c r="I61">
        <v>3</v>
      </c>
      <c r="J61" s="314" t="str">
        <f>'Proj 3_Sect A-E'!$F$19</f>
        <v>[ex -- service area/route 3]</v>
      </c>
      <c r="K61" s="202" t="s">
        <v>69</v>
      </c>
    </row>
    <row r="62" spans="6:11" ht="30">
      <c r="F62" s="201" t="s">
        <v>69</v>
      </c>
      <c r="G62" s="204" t="s">
        <v>69</v>
      </c>
      <c r="H62" s="247" t="s">
        <v>89</v>
      </c>
      <c r="I62">
        <v>4</v>
      </c>
      <c r="J62" s="314" t="str">
        <f>'Proj 3_Sect A-E'!$F$20</f>
        <v>[ex -- service area/route 4]</v>
      </c>
      <c r="K62" s="202" t="s">
        <v>69</v>
      </c>
    </row>
    <row r="63" spans="6:11" ht="30.75" thickBot="1">
      <c r="F63" s="201" t="s">
        <v>69</v>
      </c>
      <c r="G63" s="204" t="s">
        <v>69</v>
      </c>
      <c r="H63" s="247" t="s">
        <v>89</v>
      </c>
      <c r="I63">
        <v>5</v>
      </c>
      <c r="J63" s="315" t="str">
        <f>'Proj 3_Sect A-E'!$F$21</f>
        <v>[ex -- service area/route 5]</v>
      </c>
      <c r="K63" s="207" t="s">
        <v>69</v>
      </c>
    </row>
    <row r="64" spans="6:11" ht="25.5" customHeight="1" thickBot="1">
      <c r="F64" s="201" t="s">
        <v>69</v>
      </c>
      <c r="G64" s="204" t="s">
        <v>69</v>
      </c>
      <c r="H64" s="247" t="s">
        <v>89</v>
      </c>
    </row>
    <row r="65" spans="5:11" ht="15.75" thickBot="1">
      <c r="F65" s="206" t="s">
        <v>69</v>
      </c>
      <c r="G65" s="209" t="s">
        <v>69</v>
      </c>
      <c r="H65" s="248" t="s">
        <v>89</v>
      </c>
      <c r="J65" s="57" t="s">
        <v>245</v>
      </c>
      <c r="K65" s="180">
        <f>SUM(K59:K63)</f>
        <v>0</v>
      </c>
    </row>
    <row r="68" spans="5:11">
      <c r="F68" s="1" t="s">
        <v>236</v>
      </c>
    </row>
    <row r="69" spans="5:11" ht="15.75" thickBot="1"/>
    <row r="70" spans="5:11" ht="15.75" thickBot="1">
      <c r="F70" s="136" t="s">
        <v>80</v>
      </c>
      <c r="G70" s="485" t="s">
        <v>232</v>
      </c>
      <c r="H70" s="486"/>
      <c r="I70" s="482" t="s">
        <v>260</v>
      </c>
      <c r="J70" s="483"/>
    </row>
    <row r="71" spans="5:11" ht="22.5" customHeight="1">
      <c r="E71">
        <v>1</v>
      </c>
      <c r="F71" s="310" t="str">
        <f>'Proj 3_Sect A-E'!$F$17</f>
        <v>[ex -- service area/route 1]</v>
      </c>
      <c r="G71" s="484" t="s">
        <v>69</v>
      </c>
      <c r="H71" s="484"/>
      <c r="I71" s="484" t="s">
        <v>69</v>
      </c>
      <c r="J71" s="484"/>
    </row>
    <row r="72" spans="5:11" ht="22.5" customHeight="1">
      <c r="E72">
        <v>2</v>
      </c>
      <c r="F72" s="311" t="str">
        <f>'Proj 3_Sect A-E'!$F$18</f>
        <v>[ex -- service area/route 2]</v>
      </c>
      <c r="G72" s="480" t="s">
        <v>69</v>
      </c>
      <c r="H72" s="480"/>
      <c r="I72" s="480" t="s">
        <v>69</v>
      </c>
      <c r="J72" s="480"/>
    </row>
    <row r="73" spans="5:11" ht="22.5" customHeight="1">
      <c r="E73">
        <v>3</v>
      </c>
      <c r="F73" s="311" t="str">
        <f>'Proj 3_Sect A-E'!$F$19</f>
        <v>[ex -- service area/route 3]</v>
      </c>
      <c r="G73" s="480" t="s">
        <v>69</v>
      </c>
      <c r="H73" s="480"/>
      <c r="I73" s="480" t="s">
        <v>69</v>
      </c>
      <c r="J73" s="480"/>
    </row>
    <row r="74" spans="5:11" ht="22.5" customHeight="1">
      <c r="E74">
        <v>4</v>
      </c>
      <c r="F74" s="311" t="str">
        <f>'Proj 3_Sect A-E'!$F$20</f>
        <v>[ex -- service area/route 4]</v>
      </c>
      <c r="G74" s="480" t="s">
        <v>69</v>
      </c>
      <c r="H74" s="480"/>
      <c r="I74" s="480" t="s">
        <v>69</v>
      </c>
      <c r="J74" s="480"/>
    </row>
    <row r="75" spans="5:11" ht="22.5" customHeight="1" thickBot="1">
      <c r="E75">
        <v>5</v>
      </c>
      <c r="F75" s="312" t="str">
        <f>'Proj 3_Sect A-E'!$F$21</f>
        <v>[ex -- service area/route 5]</v>
      </c>
      <c r="G75" s="481" t="s">
        <v>69</v>
      </c>
      <c r="H75" s="481"/>
      <c r="I75" s="481" t="s">
        <v>69</v>
      </c>
      <c r="J75" s="481"/>
    </row>
    <row r="76" spans="5:11" ht="15.75" thickBot="1"/>
    <row r="77" spans="5:11" ht="15" customHeight="1" thickBot="1">
      <c r="F77" s="136" t="s">
        <v>80</v>
      </c>
      <c r="G77" s="485" t="s">
        <v>233</v>
      </c>
      <c r="H77" s="486"/>
      <c r="I77" s="482" t="s">
        <v>234</v>
      </c>
      <c r="J77" s="483"/>
    </row>
    <row r="78" spans="5:11" ht="22.5" customHeight="1">
      <c r="E78">
        <v>1</v>
      </c>
      <c r="F78" s="313" t="str">
        <f>'Proj 3_Sect A-E'!$F$17</f>
        <v>[ex -- service area/route 1]</v>
      </c>
      <c r="G78" s="484" t="s">
        <v>69</v>
      </c>
      <c r="H78" s="484"/>
      <c r="I78" s="484" t="s">
        <v>69</v>
      </c>
      <c r="J78" s="484"/>
    </row>
    <row r="79" spans="5:11" ht="22.5" customHeight="1">
      <c r="E79">
        <v>2</v>
      </c>
      <c r="F79" s="314" t="str">
        <f>'Proj 3_Sect A-E'!$F$18</f>
        <v>[ex -- service area/route 2]</v>
      </c>
      <c r="G79" s="480" t="s">
        <v>69</v>
      </c>
      <c r="H79" s="480"/>
      <c r="I79" s="480" t="s">
        <v>69</v>
      </c>
      <c r="J79" s="480"/>
    </row>
    <row r="80" spans="5:11" ht="22.5" customHeight="1">
      <c r="E80">
        <v>3</v>
      </c>
      <c r="F80" s="314" t="str">
        <f>'Proj 3_Sect A-E'!$F$19</f>
        <v>[ex -- service area/route 3]</v>
      </c>
      <c r="G80" s="480" t="s">
        <v>69</v>
      </c>
      <c r="H80" s="480"/>
      <c r="I80" s="480" t="s">
        <v>69</v>
      </c>
      <c r="J80" s="480"/>
    </row>
    <row r="81" spans="3:12" ht="22.5" customHeight="1">
      <c r="E81">
        <v>4</v>
      </c>
      <c r="F81" s="314" t="str">
        <f>'Proj 3_Sect A-E'!$F$20</f>
        <v>[ex -- service area/route 4]</v>
      </c>
      <c r="G81" s="480" t="s">
        <v>69</v>
      </c>
      <c r="H81" s="480"/>
      <c r="I81" s="480" t="s">
        <v>69</v>
      </c>
      <c r="J81" s="480"/>
    </row>
    <row r="82" spans="3:12" ht="22.5" customHeight="1" thickBot="1">
      <c r="E82">
        <v>5</v>
      </c>
      <c r="F82" s="315" t="str">
        <f>'Proj 3_Sect A-E'!$F$21</f>
        <v>[ex -- service area/route 5]</v>
      </c>
      <c r="G82" s="481" t="s">
        <v>69</v>
      </c>
      <c r="H82" s="481"/>
      <c r="I82" s="481" t="s">
        <v>69</v>
      </c>
      <c r="J82" s="481"/>
    </row>
    <row r="83" spans="3:12" ht="15.75" thickBot="1"/>
    <row r="84" spans="3:12" ht="15" customHeight="1" thickBot="1">
      <c r="F84" s="136" t="s">
        <v>80</v>
      </c>
      <c r="G84" s="482" t="s">
        <v>235</v>
      </c>
      <c r="H84" s="483"/>
    </row>
    <row r="85" spans="3:12" ht="22.5" customHeight="1">
      <c r="E85">
        <v>1</v>
      </c>
      <c r="F85" s="313" t="str">
        <f>'Proj 3_Sect A-E'!$F$17</f>
        <v>[ex -- service area/route 1]</v>
      </c>
      <c r="G85" s="484" t="s">
        <v>69</v>
      </c>
      <c r="H85" s="484"/>
    </row>
    <row r="86" spans="3:12" ht="22.5" customHeight="1">
      <c r="E86">
        <v>2</v>
      </c>
      <c r="F86" s="314" t="str">
        <f>'Proj 3_Sect A-E'!$F$18</f>
        <v>[ex -- service area/route 2]</v>
      </c>
      <c r="G86" s="480" t="s">
        <v>69</v>
      </c>
      <c r="H86" s="480"/>
    </row>
    <row r="87" spans="3:12" ht="22.5" customHeight="1">
      <c r="E87">
        <v>3</v>
      </c>
      <c r="F87" s="314" t="str">
        <f>'Proj 3_Sect A-E'!$F$19</f>
        <v>[ex -- service area/route 3]</v>
      </c>
      <c r="G87" s="480" t="s">
        <v>69</v>
      </c>
      <c r="H87" s="480"/>
    </row>
    <row r="88" spans="3:12" ht="22.5" customHeight="1">
      <c r="E88">
        <v>4</v>
      </c>
      <c r="F88" s="314" t="str">
        <f>'Proj 3_Sect A-E'!$F$20</f>
        <v>[ex -- service area/route 4]</v>
      </c>
      <c r="G88" s="480" t="s">
        <v>69</v>
      </c>
      <c r="H88" s="480"/>
    </row>
    <row r="89" spans="3:12" ht="22.5" customHeight="1" thickBot="1">
      <c r="E89">
        <v>5</v>
      </c>
      <c r="F89" s="315" t="str">
        <f>'Proj 3_Sect A-E'!$F$21</f>
        <v>[ex -- service area/route 5]</v>
      </c>
      <c r="G89" s="481" t="s">
        <v>69</v>
      </c>
      <c r="H89" s="481"/>
    </row>
    <row r="92" spans="3:12">
      <c r="E92" s="13" t="s">
        <v>129</v>
      </c>
      <c r="F92" s="13" t="s">
        <v>373</v>
      </c>
      <c r="G92" s="12"/>
      <c r="H92" s="12"/>
      <c r="I92" s="12"/>
      <c r="J92" s="12"/>
      <c r="K92" s="12"/>
      <c r="L92" s="12"/>
    </row>
    <row r="93" spans="3:12">
      <c r="F93" s="58" t="s">
        <v>115</v>
      </c>
    </row>
    <row r="95" spans="3:12" ht="15.75" thickBot="1">
      <c r="F95" s="385" t="s">
        <v>320</v>
      </c>
      <c r="G95" s="386"/>
    </row>
    <row r="96" spans="3:12" ht="29.45" customHeight="1" thickBot="1">
      <c r="C96" s="519" t="s">
        <v>171</v>
      </c>
      <c r="F96" s="59" t="s">
        <v>80</v>
      </c>
      <c r="G96" s="56" t="s">
        <v>321</v>
      </c>
      <c r="H96" s="51" t="s">
        <v>322</v>
      </c>
      <c r="I96" s="51" t="s">
        <v>220</v>
      </c>
      <c r="J96" s="51" t="s">
        <v>219</v>
      </c>
      <c r="K96" s="52" t="s">
        <v>218</v>
      </c>
    </row>
    <row r="97" spans="3:26" ht="22.5" customHeight="1">
      <c r="C97" s="519"/>
      <c r="E97">
        <v>1</v>
      </c>
      <c r="F97" s="310" t="str">
        <f>'Proj 3_Sect A-E'!$F$17</f>
        <v>[ex -- service area/route 1]</v>
      </c>
      <c r="G97" s="233" t="s">
        <v>89</v>
      </c>
      <c r="H97" s="234" t="s">
        <v>89</v>
      </c>
      <c r="I97" s="165">
        <f t="shared" ref="I97" si="0">IF(K97="Click to enter.",0,K97*J97)</f>
        <v>0</v>
      </c>
      <c r="J97" s="172">
        <f>SUM('Proj 3_Sect F'!O15,'Proj 3_Sect F'!O19,'Proj 3_Sect F'!O25:O31)</f>
        <v>0</v>
      </c>
      <c r="K97" s="241" t="s">
        <v>69</v>
      </c>
      <c r="N97" s="346" t="s">
        <v>116</v>
      </c>
      <c r="O97" s="346"/>
      <c r="P97" s="340"/>
      <c r="Q97" s="340"/>
      <c r="R97" s="364" t="s">
        <v>96</v>
      </c>
      <c r="S97" s="340"/>
      <c r="T97" s="394"/>
      <c r="U97" s="394"/>
      <c r="V97" s="394"/>
      <c r="W97" s="394"/>
      <c r="X97" s="394"/>
      <c r="Y97" s="377"/>
    </row>
    <row r="98" spans="3:26" ht="22.5" customHeight="1">
      <c r="C98" s="519"/>
      <c r="E98">
        <v>2</v>
      </c>
      <c r="F98" s="311" t="str">
        <f>'Proj 3_Sect A-E'!$F$18</f>
        <v>[ex -- service area/route 2]</v>
      </c>
      <c r="G98" s="233" t="s">
        <v>89</v>
      </c>
      <c r="H98" s="235" t="s">
        <v>89</v>
      </c>
      <c r="I98" s="165">
        <f>IF(K98="Click to enter.",0,K98*J98)</f>
        <v>0</v>
      </c>
      <c r="J98" s="173">
        <f>SUM('Proj 3_Sect F'!O44,'Proj 3_Sect F'!O48,'Proj 3_Sect F'!O54:O60)</f>
        <v>0</v>
      </c>
      <c r="K98" s="242" t="s">
        <v>69</v>
      </c>
      <c r="O98" s="375" t="s">
        <v>390</v>
      </c>
      <c r="P98" s="393" t="s">
        <v>172</v>
      </c>
      <c r="Q98" s="393" t="s">
        <v>225</v>
      </c>
      <c r="R98" s="340"/>
      <c r="S98" s="393" t="s">
        <v>168</v>
      </c>
      <c r="T98" s="394"/>
      <c r="U98" s="397" t="s">
        <v>80</v>
      </c>
      <c r="V98" s="403" t="s">
        <v>389</v>
      </c>
      <c r="W98" s="403" t="s">
        <v>391</v>
      </c>
      <c r="X98" s="403" t="s">
        <v>392</v>
      </c>
      <c r="Y98" s="384" t="s">
        <v>400</v>
      </c>
    </row>
    <row r="99" spans="3:26" ht="22.5" customHeight="1">
      <c r="C99" s="519"/>
      <c r="D99" s="339" t="s">
        <v>29</v>
      </c>
      <c r="E99">
        <v>3</v>
      </c>
      <c r="F99" s="311" t="str">
        <f>'Proj 3_Sect A-E'!$F$19</f>
        <v>[ex -- service area/route 3]</v>
      </c>
      <c r="G99" s="233" t="s">
        <v>89</v>
      </c>
      <c r="H99" s="235" t="s">
        <v>89</v>
      </c>
      <c r="I99" s="165">
        <f t="shared" ref="I99:I101" si="1">IF(K99="Click to enter.",0,K99*J99)</f>
        <v>0</v>
      </c>
      <c r="J99" s="173">
        <f>SUM('Proj 3_Sect F'!O73,'Proj 3_Sect F'!O77,'Proj 3_Sect F'!O83:O89)</f>
        <v>0</v>
      </c>
      <c r="K99" s="242" t="s">
        <v>69</v>
      </c>
      <c r="N99" s="336" t="s">
        <v>161</v>
      </c>
      <c r="O99" s="381">
        <v>7</v>
      </c>
      <c r="P99" s="340">
        <f t="shared" ref="P99:P105" si="2">SUMIF($H$97:$H$102,N99,$I$97:$I$102)</f>
        <v>0</v>
      </c>
      <c r="Q99" s="340">
        <f t="array" ref="Q99:Q105">TRANSPOSE('Proj 3_Sect A-E'!H49:N49)</f>
        <v>0</v>
      </c>
      <c r="R99" s="340"/>
      <c r="S99" s="395">
        <f t="array" ref="S99:S105">TRANSPOSE('Proj 3_Sect A-E'!H86:N86)</f>
        <v>0</v>
      </c>
      <c r="T99" s="394"/>
      <c r="U99" s="398" t="str">
        <f>F97</f>
        <v>[ex -- service area/route 1]</v>
      </c>
      <c r="V99" s="399">
        <f>IF(H97="click to select",0,VLOOKUP(H97,$N$99:$O$105,2,FALSE))</f>
        <v>0</v>
      </c>
      <c r="W99" s="399">
        <f>V99*I97</f>
        <v>0</v>
      </c>
      <c r="X99" s="399" t="b">
        <f>IF(V99=$O$99,SUM('Proj 3_Sect A-E'!H43:N43),IF(V99=$O$100,SUM('Proj 3_Sect A-E'!I43:N43),IF(V99=$O$101,SUM('Proj 3_Sect A-E'!J43:N43),IF(V99=$O$102,SUM('Proj 3_Sect A-E'!K43:N43),IF(V99=$O$103,SUM('Proj 3_Sect A-E'!L43:N43),IF(V99=$O$104,SUM('Proj 3_Sect A-E'!M43:N43),IF(V99=$O$105,SUM('Proj 3_Sect A-E'!N43:N43))))))))</f>
        <v>0</v>
      </c>
      <c r="Y99" s="389">
        <f>IF(V99=0,0,X99/V99)</f>
        <v>0</v>
      </c>
    </row>
    <row r="100" spans="3:26" ht="22.5" customHeight="1">
      <c r="C100" s="519"/>
      <c r="E100">
        <v>4</v>
      </c>
      <c r="F100" s="311" t="str">
        <f>'Proj 3_Sect A-E'!$F$20</f>
        <v>[ex -- service area/route 4]</v>
      </c>
      <c r="G100" s="233" t="s">
        <v>89</v>
      </c>
      <c r="H100" s="235" t="s">
        <v>89</v>
      </c>
      <c r="I100" s="165">
        <f t="shared" si="1"/>
        <v>0</v>
      </c>
      <c r="J100" s="173">
        <f>SUM('Proj 3_Sect F'!O102,'Proj 3_Sect F'!O106,'Proj 3_Sect F'!O112:O118)</f>
        <v>0</v>
      </c>
      <c r="K100" s="242" t="s">
        <v>69</v>
      </c>
      <c r="N100" s="336" t="s">
        <v>162</v>
      </c>
      <c r="O100" s="381">
        <v>6</v>
      </c>
      <c r="P100" s="340">
        <f t="shared" si="2"/>
        <v>0</v>
      </c>
      <c r="Q100" s="340">
        <v>0</v>
      </c>
      <c r="R100" s="340"/>
      <c r="S100" s="395">
        <v>0</v>
      </c>
      <c r="T100" s="394"/>
      <c r="U100" s="398" t="str">
        <f t="shared" ref="U100:U103" si="3">F98</f>
        <v>[ex -- service area/route 2]</v>
      </c>
      <c r="V100" s="399">
        <f>IF(H98="click to select",0,VLOOKUP(H98,$N$99:$O$105,2,FALSE))</f>
        <v>0</v>
      </c>
      <c r="W100" s="399">
        <f>V100*I98</f>
        <v>0</v>
      </c>
      <c r="X100" s="116" t="b">
        <f>IF(V100=$O$99,SUM('Proj 3_Sect A-E'!H44:N44),IF(V100=$O$100,SUM('Proj 3_Sect A-E'!I44:N44),IF(V100=$O$101,SUM('Proj 3_Sect A-E'!J44:N44),IF(V100=$O$102,SUM('Proj 3_Sect A-E'!K44:N44),IF(V100=$O$103,SUM('Proj 3_Sect A-E'!L44:N44),IF(V100=$O$104,SUM('Proj 3_Sect A-E'!M44:N44),IF(V100=$O$105,SUM('Proj 3_Sect A-E'!N44:N44))))))))</f>
        <v>0</v>
      </c>
      <c r="Y100" s="389">
        <f>IF(V100=0,0,X100/V100)</f>
        <v>0</v>
      </c>
    </row>
    <row r="101" spans="3:26" ht="22.5" customHeight="1" thickBot="1">
      <c r="C101" s="519"/>
      <c r="E101">
        <v>5</v>
      </c>
      <c r="F101" s="312" t="str">
        <f>'Proj 3_Sect A-E'!$F$21</f>
        <v>[ex -- service area/route 5]</v>
      </c>
      <c r="G101" s="236" t="s">
        <v>89</v>
      </c>
      <c r="H101" s="237" t="s">
        <v>89</v>
      </c>
      <c r="I101" s="166">
        <f t="shared" si="1"/>
        <v>0</v>
      </c>
      <c r="J101" s="174">
        <f>SUM('Proj 3_Sect F'!O131,'Proj 3_Sect F'!O135,'Proj 3_Sect F'!O141:O147)</f>
        <v>0</v>
      </c>
      <c r="K101" s="243" t="s">
        <v>69</v>
      </c>
      <c r="N101" s="336" t="s">
        <v>163</v>
      </c>
      <c r="O101" s="381">
        <v>5</v>
      </c>
      <c r="P101" s="340">
        <f t="shared" si="2"/>
        <v>0</v>
      </c>
      <c r="Q101" s="340">
        <v>0</v>
      </c>
      <c r="R101" s="340"/>
      <c r="S101" s="395">
        <v>0</v>
      </c>
      <c r="T101" s="394"/>
      <c r="U101" s="398" t="str">
        <f t="shared" si="3"/>
        <v>[ex -- service area/route 3]</v>
      </c>
      <c r="V101" s="399">
        <f t="shared" ref="V101:V103" si="4">IF(H99="click to select",0,VLOOKUP(H99,$N$99:$O$105,2,FALSE))</f>
        <v>0</v>
      </c>
      <c r="W101" s="399">
        <f>V101*I99</f>
        <v>0</v>
      </c>
      <c r="X101" s="116" t="b">
        <f>IF(V101=$O$99,SUM('Proj 3_Sect A-E'!H45:N45),IF(V101=$O$100,SUM('Proj 3_Sect A-E'!I45:N45),IF(V101=$O$101,SUM('Proj 3_Sect A-E'!J45:N45),IF(V101=$O$102,SUM('Proj 3_Sect A-E'!K45:N45),IF(V101=$O$103,SUM('Proj 3_Sect A-E'!L45:N45),IF(V101=$O$104,SUM('Proj 3_Sect A-E'!M45:N45),IF(V101=$O$105,SUM('Proj 3_Sect A-E'!N45:N45))))))))</f>
        <v>0</v>
      </c>
      <c r="Y101" s="389">
        <f t="shared" ref="Y101:Y103" si="5">IF(V101=0,0,X101/V101)</f>
        <v>0</v>
      </c>
    </row>
    <row r="102" spans="3:26">
      <c r="C102" s="519"/>
      <c r="G102" s="238"/>
      <c r="H102" s="238"/>
      <c r="K102" s="244"/>
      <c r="N102" s="336" t="s">
        <v>164</v>
      </c>
      <c r="O102" s="381">
        <v>4</v>
      </c>
      <c r="P102" s="340">
        <f t="shared" si="2"/>
        <v>0</v>
      </c>
      <c r="Q102" s="340">
        <v>0</v>
      </c>
      <c r="R102" s="340"/>
      <c r="S102" s="395">
        <v>0</v>
      </c>
      <c r="T102" s="394"/>
      <c r="U102" s="398" t="str">
        <f t="shared" si="3"/>
        <v>[ex -- service area/route 4]</v>
      </c>
      <c r="V102" s="399">
        <f t="shared" si="4"/>
        <v>0</v>
      </c>
      <c r="W102" s="399">
        <f>V102*I100</f>
        <v>0</v>
      </c>
      <c r="X102" s="116" t="b">
        <f>IF(V102=$O$99,SUM('Proj 3_Sect A-E'!H46:N46),IF(V102=$O$100,SUM('Proj 3_Sect A-E'!I46:N46),IF(V102=$O$101,SUM('Proj 3_Sect A-E'!J46:N46),IF(V102=$O$102,SUM('Proj 3_Sect A-E'!K46:N46),IF(V102=$O$103,SUM('Proj 3_Sect A-E'!L46:N46),IF(V102=$O$104,SUM('Proj 3_Sect A-E'!M46:N46),IF(V102=$O$105,SUM('Proj 3_Sect A-E'!N46:N46))))))))</f>
        <v>0</v>
      </c>
      <c r="Y102" s="389">
        <f t="shared" si="5"/>
        <v>0</v>
      </c>
    </row>
    <row r="103" spans="3:26" ht="15.75" thickBot="1">
      <c r="C103" s="519"/>
      <c r="N103" s="336" t="s">
        <v>165</v>
      </c>
      <c r="O103" s="381">
        <v>3</v>
      </c>
      <c r="P103" s="340">
        <f t="shared" si="2"/>
        <v>0</v>
      </c>
      <c r="Q103" s="340">
        <v>0</v>
      </c>
      <c r="R103" s="340"/>
      <c r="S103" s="395">
        <v>0</v>
      </c>
      <c r="T103" s="394"/>
      <c r="U103" s="400" t="str">
        <f t="shared" si="3"/>
        <v>[ex -- service area/route 5]</v>
      </c>
      <c r="V103" s="401">
        <f t="shared" si="4"/>
        <v>0</v>
      </c>
      <c r="W103" s="401">
        <f>V103*I101</f>
        <v>0</v>
      </c>
      <c r="X103" s="402" t="b">
        <f>IF(V103=$O$99,SUM('Proj 3_Sect A-E'!H47:N47),IF(V103=$O$100,SUM('Proj 3_Sect A-E'!I47:N47),IF(V103=$O$101,SUM('Proj 3_Sect A-E'!J47:N47),IF(V103=$O$102,SUM('Proj 3_Sect A-E'!K47:N47),IF(V103=$O$103,SUM('Proj 3_Sect A-E'!L47:N47),IF(V103=$O$104,SUM('Proj 3_Sect A-E'!M47:N47),IF(V103=$O$105,SUM('Proj 3_Sect A-E'!N47:N47))))))))</f>
        <v>0</v>
      </c>
      <c r="Y103" s="391">
        <f t="shared" si="5"/>
        <v>0</v>
      </c>
    </row>
    <row r="104" spans="3:26" ht="16.5" thickBot="1">
      <c r="C104" s="519"/>
      <c r="G104" s="61" t="s">
        <v>393</v>
      </c>
      <c r="H104" s="170">
        <f>SUM(I97:I101)</f>
        <v>0</v>
      </c>
      <c r="J104" s="563" t="s">
        <v>374</v>
      </c>
      <c r="K104" s="513" t="s">
        <v>223</v>
      </c>
      <c r="N104" s="336" t="s">
        <v>166</v>
      </c>
      <c r="O104" s="381">
        <v>2</v>
      </c>
      <c r="P104" s="340">
        <f t="shared" si="2"/>
        <v>0</v>
      </c>
      <c r="Q104" s="340">
        <v>0</v>
      </c>
      <c r="R104" s="340"/>
      <c r="S104" s="395">
        <v>0</v>
      </c>
      <c r="T104" s="394"/>
      <c r="U104" s="116"/>
      <c r="V104" s="116"/>
      <c r="W104" s="399">
        <f>SUM(W99:W103)</f>
        <v>0</v>
      </c>
      <c r="X104" s="399">
        <f>SUM(X99:X103)</f>
        <v>0</v>
      </c>
      <c r="Y104" s="394"/>
      <c r="Z104" s="418"/>
    </row>
    <row r="105" spans="3:26" ht="20.45" customHeight="1">
      <c r="C105" s="519"/>
      <c r="J105" s="564"/>
      <c r="K105" s="514"/>
      <c r="N105" s="336" t="s">
        <v>167</v>
      </c>
      <c r="O105" s="382">
        <v>1</v>
      </c>
      <c r="P105" s="396">
        <f t="shared" si="2"/>
        <v>0</v>
      </c>
      <c r="Q105" s="396">
        <v>0</v>
      </c>
      <c r="R105" s="396"/>
      <c r="S105" s="414">
        <v>0</v>
      </c>
      <c r="T105" s="394"/>
      <c r="U105" s="394"/>
      <c r="V105" s="394"/>
      <c r="W105" s="394"/>
      <c r="X105" s="394"/>
      <c r="Y105" s="394"/>
    </row>
    <row r="106" spans="3:26" ht="30.75" customHeight="1" thickBot="1">
      <c r="G106" s="61" t="s">
        <v>222</v>
      </c>
      <c r="H106" s="171" t="e">
        <f>'Proj 3_Sect A-E'!R88</f>
        <v>#DIV/0!</v>
      </c>
      <c r="J106" s="407" t="e">
        <f>H106/Q106</f>
        <v>#DIV/0!</v>
      </c>
      <c r="K106" s="169" t="e">
        <f>IF(H106="Please enter [Table G] opening FY of service",0,H106/H104)</f>
        <v>#DIV/0!</v>
      </c>
      <c r="N106" s="370"/>
      <c r="O106" s="408" t="s">
        <v>397</v>
      </c>
      <c r="P106" s="420" t="str">
        <f>IF(P107&gt;0,SUM(P99:P105)/P107,"n/a")</f>
        <v>n/a</v>
      </c>
      <c r="Q106" s="420" t="str">
        <f>IF(Q107&gt;0,SUM(Q99:Q105)/Q107,"n/a")</f>
        <v>n/a</v>
      </c>
      <c r="R106" s="416" t="s">
        <v>398</v>
      </c>
      <c r="S106" s="347"/>
      <c r="T106" s="394"/>
      <c r="U106" s="394"/>
      <c r="V106" s="394"/>
      <c r="W106" s="394"/>
      <c r="X106" s="394"/>
      <c r="Y106" s="394"/>
    </row>
    <row r="107" spans="3:26" ht="21" customHeight="1">
      <c r="N107" s="336" t="s">
        <v>117</v>
      </c>
      <c r="P107" s="409">
        <f>COUNTIF(P99:P105,"&gt;0")</f>
        <v>0</v>
      </c>
      <c r="Q107" s="409">
        <f>COUNTIF(Q99:Q105,"&gt;0")</f>
        <v>0</v>
      </c>
      <c r="R107" s="409"/>
      <c r="S107" s="409">
        <f>COUNTIF(S99:S105,"&gt;0")</f>
        <v>0</v>
      </c>
      <c r="T107" s="62" t="s">
        <v>396</v>
      </c>
    </row>
    <row r="108" spans="3:26">
      <c r="E108" s="13" t="s">
        <v>190</v>
      </c>
      <c r="F108" s="13" t="s">
        <v>189</v>
      </c>
      <c r="G108" s="12"/>
      <c r="H108" s="12"/>
      <c r="I108" s="12"/>
      <c r="J108" s="12"/>
      <c r="K108" s="12"/>
      <c r="L108" s="12"/>
    </row>
    <row r="109" spans="3:26">
      <c r="F109" s="1"/>
    </row>
    <row r="110" spans="3:26">
      <c r="F110" s="452" t="s">
        <v>237</v>
      </c>
      <c r="G110" s="452"/>
      <c r="H110" s="452"/>
      <c r="I110" s="452"/>
      <c r="J110" s="452"/>
      <c r="K110" s="316" t="s">
        <v>89</v>
      </c>
    </row>
    <row r="111" spans="3:26" ht="27.75" customHeight="1">
      <c r="F111" s="138" t="s">
        <v>142</v>
      </c>
      <c r="J111" s="261" t="s">
        <v>199</v>
      </c>
      <c r="K111" s="6"/>
    </row>
    <row r="112" spans="3:26" ht="24" customHeight="1">
      <c r="F112" s="138" t="s">
        <v>100</v>
      </c>
      <c r="I112" s="316" t="s">
        <v>89</v>
      </c>
    </row>
    <row r="113" spans="3:11" ht="24" customHeight="1">
      <c r="F113" s="138" t="s">
        <v>169</v>
      </c>
      <c r="J113" s="261" t="s">
        <v>199</v>
      </c>
      <c r="K113" s="6"/>
    </row>
    <row r="114" spans="3:11" ht="24" customHeight="1">
      <c r="F114" t="s">
        <v>226</v>
      </c>
      <c r="K114" s="261" t="s">
        <v>199</v>
      </c>
    </row>
    <row r="115" spans="3:11" ht="24" customHeight="1">
      <c r="F115" s="138"/>
    </row>
    <row r="116" spans="3:11" ht="16.5" customHeight="1">
      <c r="F116" s="1" t="s">
        <v>132</v>
      </c>
    </row>
    <row r="117" spans="3:11" ht="15.6" customHeight="1" thickBot="1">
      <c r="C117" s="562" t="s">
        <v>239</v>
      </c>
      <c r="F117" s="1"/>
    </row>
    <row r="118" spans="3:11" ht="10.5" customHeight="1">
      <c r="C118" s="562"/>
      <c r="F118" s="501" t="s">
        <v>238</v>
      </c>
      <c r="G118" s="502"/>
      <c r="H118" s="502"/>
      <c r="I118" s="502"/>
      <c r="J118" s="502"/>
      <c r="K118" s="503"/>
    </row>
    <row r="119" spans="3:11" ht="77.25" customHeight="1">
      <c r="C119" s="562"/>
      <c r="F119" s="559" t="s">
        <v>199</v>
      </c>
      <c r="G119" s="560"/>
      <c r="H119" s="560"/>
      <c r="I119" s="560"/>
      <c r="J119" s="560"/>
      <c r="K119" s="561"/>
    </row>
    <row r="120" spans="3:11" ht="22.5" customHeight="1">
      <c r="C120" s="562"/>
      <c r="F120" s="436"/>
      <c r="G120" s="437"/>
      <c r="H120" s="437"/>
      <c r="I120" s="437"/>
      <c r="J120" s="437"/>
      <c r="K120" s="438"/>
    </row>
    <row r="121" spans="3:11" ht="22.5" customHeight="1">
      <c r="C121" s="562"/>
      <c r="D121" s="339" t="s">
        <v>29</v>
      </c>
      <c r="F121" s="436"/>
      <c r="G121" s="437"/>
      <c r="H121" s="437"/>
      <c r="I121" s="437"/>
      <c r="J121" s="437"/>
      <c r="K121" s="438"/>
    </row>
    <row r="122" spans="3:11" ht="22.5" customHeight="1">
      <c r="C122" s="562"/>
      <c r="F122" s="436"/>
      <c r="G122" s="437"/>
      <c r="H122" s="437"/>
      <c r="I122" s="437"/>
      <c r="J122" s="437"/>
      <c r="K122" s="438"/>
    </row>
    <row r="123" spans="3:11" ht="22.5" customHeight="1">
      <c r="C123" s="562"/>
      <c r="F123" s="436"/>
      <c r="G123" s="437"/>
      <c r="H123" s="437"/>
      <c r="I123" s="437"/>
      <c r="J123" s="437"/>
      <c r="K123" s="438"/>
    </row>
    <row r="124" spans="3:11" ht="22.5" customHeight="1">
      <c r="C124" s="562"/>
      <c r="F124" s="436"/>
      <c r="G124" s="437"/>
      <c r="H124" s="437"/>
      <c r="I124" s="437"/>
      <c r="J124" s="437"/>
      <c r="K124" s="438"/>
    </row>
    <row r="125" spans="3:11" ht="22.5" customHeight="1" thickBot="1">
      <c r="C125" s="562"/>
      <c r="F125" s="439"/>
      <c r="G125" s="440"/>
      <c r="H125" s="440"/>
      <c r="I125" s="440"/>
      <c r="J125" s="440"/>
      <c r="K125" s="441"/>
    </row>
    <row r="126" spans="3:11" ht="22.5" customHeight="1">
      <c r="C126" s="562"/>
    </row>
    <row r="127" spans="3:11" ht="22.5" customHeight="1" thickBot="1">
      <c r="C127" s="371"/>
      <c r="F127" s="79" t="s">
        <v>141</v>
      </c>
    </row>
    <row r="128" spans="3:11" ht="27" customHeight="1">
      <c r="F128" s="501" t="s">
        <v>227</v>
      </c>
      <c r="G128" s="502"/>
      <c r="H128" s="502"/>
      <c r="I128" s="502"/>
      <c r="J128" s="502"/>
      <c r="K128" s="503"/>
    </row>
    <row r="129" spans="3:11" ht="33.6" customHeight="1">
      <c r="F129" s="559" t="s">
        <v>199</v>
      </c>
      <c r="G129" s="560"/>
      <c r="H129" s="560"/>
      <c r="I129" s="560"/>
      <c r="J129" s="560"/>
      <c r="K129" s="561"/>
    </row>
    <row r="130" spans="3:11" ht="22.5" customHeight="1">
      <c r="F130" s="436"/>
      <c r="G130" s="437"/>
      <c r="H130" s="437"/>
      <c r="I130" s="437"/>
      <c r="J130" s="437"/>
      <c r="K130" s="438"/>
    </row>
    <row r="131" spans="3:11" ht="22.5" customHeight="1">
      <c r="F131" s="436"/>
      <c r="G131" s="437"/>
      <c r="H131" s="437"/>
      <c r="I131" s="437"/>
      <c r="J131" s="437"/>
      <c r="K131" s="438"/>
    </row>
    <row r="132" spans="3:11" ht="22.5" customHeight="1" thickBot="1">
      <c r="F132" s="439"/>
      <c r="G132" s="440"/>
      <c r="H132" s="440"/>
      <c r="I132" s="440"/>
      <c r="J132" s="440"/>
      <c r="K132" s="441"/>
    </row>
    <row r="133" spans="3:11" ht="22.5" customHeight="1">
      <c r="C133" s="371"/>
      <c r="F133" s="63"/>
    </row>
    <row r="134" spans="3:11" ht="17.100000000000001" customHeight="1"/>
    <row r="135" spans="3:11">
      <c r="C135" s="371"/>
    </row>
  </sheetData>
  <sheetProtection algorithmName="SHA-512" hashValue="F7pocQU2fgvJB7CPBJE2rW5z3CJR+VJila3VwSs8Ffv/HhoIsEgjENgJYeteU1u0r13TxQWrgf3KMmaQHBxxHQ==" saltValue="4pBRPepB8L/aTR7yJtTu3Q==" spinCount="100000" sheet="1" objects="1" scenarios="1" formatRows="0" selectLockedCells="1"/>
  <protectedRanges>
    <protectedRange algorithmName="SHA-512" hashValue="SXlUg2gb/jUG5XdWPTrQzKmy+vMLxlZsEXUy6BBuW8n+HX6TfgklFGgxRaii57v/stqP/WaJRr7dc7a2qrK90Q==" saltValue="NMZA+K0/1tem8pCBjDzojg==" spinCount="100000" sqref="F129:K132 F119:K125 K114 J113 I112 J111 K110 G85:H89 F61:H65 G78:J82 F33:K37 G71:J75 K59:K63 F52:G56 G41:J45 G22:K26 G14:K18 K97:K102 G97:H102" name="Section F to I"/>
  </protectedRanges>
  <mergeCells count="60">
    <mergeCell ref="F129:K132"/>
    <mergeCell ref="K104:K105"/>
    <mergeCell ref="F110:J110"/>
    <mergeCell ref="C117:C126"/>
    <mergeCell ref="F118:K118"/>
    <mergeCell ref="F119:K125"/>
    <mergeCell ref="F128:K128"/>
    <mergeCell ref="J104:J105"/>
    <mergeCell ref="G86:H86"/>
    <mergeCell ref="G87:H87"/>
    <mergeCell ref="G88:H88"/>
    <mergeCell ref="G89:H89"/>
    <mergeCell ref="C96:C105"/>
    <mergeCell ref="G85:H85"/>
    <mergeCell ref="G78:H78"/>
    <mergeCell ref="I78:J78"/>
    <mergeCell ref="G79:H79"/>
    <mergeCell ref="I79:J79"/>
    <mergeCell ref="G80:H80"/>
    <mergeCell ref="I80:J80"/>
    <mergeCell ref="G81:H81"/>
    <mergeCell ref="I81:J81"/>
    <mergeCell ref="G82:H82"/>
    <mergeCell ref="I82:J82"/>
    <mergeCell ref="G84:H84"/>
    <mergeCell ref="G74:H74"/>
    <mergeCell ref="I74:J74"/>
    <mergeCell ref="G75:H75"/>
    <mergeCell ref="I75:J75"/>
    <mergeCell ref="G77:H77"/>
    <mergeCell ref="I77:J77"/>
    <mergeCell ref="G71:H71"/>
    <mergeCell ref="I71:J71"/>
    <mergeCell ref="G72:H72"/>
    <mergeCell ref="I72:J72"/>
    <mergeCell ref="G73:H73"/>
    <mergeCell ref="I73:J73"/>
    <mergeCell ref="G70:H70"/>
    <mergeCell ref="I70:J70"/>
    <mergeCell ref="F20:F21"/>
    <mergeCell ref="G20:G21"/>
    <mergeCell ref="H20:H21"/>
    <mergeCell ref="I20:K20"/>
    <mergeCell ref="K31:K32"/>
    <mergeCell ref="F39:F40"/>
    <mergeCell ref="G39:H39"/>
    <mergeCell ref="I39:I40"/>
    <mergeCell ref="J39:J40"/>
    <mergeCell ref="J55:K56"/>
    <mergeCell ref="F31:F32"/>
    <mergeCell ref="G31:G32"/>
    <mergeCell ref="H31:H32"/>
    <mergeCell ref="I31:J31"/>
    <mergeCell ref="C29:C38"/>
    <mergeCell ref="F4:K4"/>
    <mergeCell ref="G6:H6"/>
    <mergeCell ref="J6:K6"/>
    <mergeCell ref="F11:F12"/>
    <mergeCell ref="G11:H11"/>
    <mergeCell ref="I11:K11"/>
  </mergeCells>
  <conditionalFormatting sqref="F33:F37">
    <cfRule type="containsText" dxfId="5" priority="4" operator="containsText" text="Special Event">
      <formula>NOT(ISERROR(SEARCH("Special Event",F33)))</formula>
    </cfRule>
  </conditionalFormatting>
  <conditionalFormatting sqref="F119:K125 F129:K132">
    <cfRule type="containsText" dxfId="4" priority="2" operator="containsText" text="click to enter.">
      <formula>NOT(ISERROR(SEARCH("click to enter.",F119)))</formula>
    </cfRule>
  </conditionalFormatting>
  <conditionalFormatting sqref="G6:H6 J6:K6">
    <cfRule type="containsText" dxfId="3" priority="7" operator="containsText" text="click to enter.">
      <formula>NOT(ISERROR(SEARCH("click to enter.",G6)))</formula>
    </cfRule>
  </conditionalFormatting>
  <conditionalFormatting sqref="G14:K18 G22:K26 G33:K37 G41:J45 F52:G56 K59:K63 F61:G65 G71:J75 G78:J82 G85:H89 K97:K102 J111 J113 K114">
    <cfRule type="containsText" dxfId="2" priority="5" operator="containsText" text="click to enter.">
      <formula>NOT(ISERROR(SEARCH("click to enter.",F14)))</formula>
    </cfRule>
  </conditionalFormatting>
  <conditionalFormatting sqref="J97:J101">
    <cfRule type="containsText" dxfId="1" priority="1" operator="containsText" text="click to enter.">
      <formula>NOT(ISERROR(SEARCH("click to enter.",J97)))</formula>
    </cfRule>
  </conditionalFormatting>
  <conditionalFormatting sqref="K29 K110 I112">
    <cfRule type="containsText" dxfId="0" priority="3" operator="containsText" text="click to select">
      <formula>NOT(ISERROR(SEARCH("click to select",I29)))</formula>
    </cfRule>
  </conditionalFormatting>
  <dataValidations count="3">
    <dataValidation type="list" allowBlank="1" showInputMessage="1" showErrorMessage="1" sqref="G97:G101" xr:uid="{4747E0BC-923D-418B-BF69-F3D98E570F26}">
      <formula1>Months</formula1>
    </dataValidation>
    <dataValidation type="list" allowBlank="1" showInputMessage="1" showErrorMessage="1" sqref="H97:H101" xr:uid="{23D0D74F-EF99-44CD-B943-7E4D99DAD984}">
      <formula1>FY_2</formula1>
    </dataValidation>
    <dataValidation type="list" allowBlank="1" showInputMessage="1" showErrorMessage="1" sqref="M30 K29 I112 H61:H65 K110" xr:uid="{6E3F49E3-E35E-4A6C-BDCF-CD8A9BE96FDD}">
      <formula1>Y_N</formula1>
    </dataValidation>
  </dataValidations>
  <pageMargins left="0.7" right="0.7" top="0.75" bottom="0.75" header="0.3" footer="0.3"/>
  <pageSetup scale="63" orientation="portrait" r:id="rId1"/>
  <headerFooter>
    <oddHeader>&amp;COrange County Transportation Authority&amp;R2024 Measure M2 Call for Projec ts
Project V Application</oddHeader>
  </headerFooter>
  <rowBreaks count="1" manualBreakCount="1">
    <brk id="90" min="4"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F1B24-1978-43BA-A1D8-C9DDD32A7D1D}">
  <dimension ref="A3:S17"/>
  <sheetViews>
    <sheetView workbookViewId="0">
      <selection activeCell="D8" sqref="D8"/>
    </sheetView>
  </sheetViews>
  <sheetFormatPr defaultRowHeight="15"/>
  <cols>
    <col min="1" max="1" width="12.5703125" customWidth="1"/>
    <col min="2" max="2" width="25" customWidth="1"/>
    <col min="4" max="4" width="40.28515625" customWidth="1"/>
    <col min="5" max="5" width="9" customWidth="1"/>
    <col min="15" max="15" width="17.42578125" style="40" customWidth="1"/>
    <col min="16" max="16" width="29.140625" style="40" customWidth="1"/>
  </cols>
  <sheetData>
    <row r="3" spans="1:19">
      <c r="A3" s="45" t="s">
        <v>119</v>
      </c>
      <c r="B3" t="s">
        <v>120</v>
      </c>
      <c r="D3" t="s">
        <v>160</v>
      </c>
      <c r="F3" t="s">
        <v>124</v>
      </c>
      <c r="H3" t="s">
        <v>186</v>
      </c>
      <c r="J3" t="s">
        <v>121</v>
      </c>
      <c r="K3" t="s">
        <v>122</v>
      </c>
      <c r="L3" t="s">
        <v>122</v>
      </c>
      <c r="O3" s="40" t="s">
        <v>123</v>
      </c>
    </row>
    <row r="4" spans="1:19">
      <c r="B4" s="4" t="s">
        <v>3</v>
      </c>
      <c r="D4" s="4" t="s">
        <v>4</v>
      </c>
      <c r="F4" s="4" t="s">
        <v>86</v>
      </c>
      <c r="H4" s="4" t="s">
        <v>173</v>
      </c>
      <c r="J4" s="4" t="s">
        <v>99</v>
      </c>
      <c r="K4" s="5"/>
      <c r="L4" s="44"/>
      <c r="M4" s="23"/>
      <c r="N4" s="23"/>
      <c r="O4" s="4" t="s">
        <v>103</v>
      </c>
      <c r="P4" s="4"/>
      <c r="Q4" s="4"/>
      <c r="R4" s="23"/>
      <c r="S4" s="23"/>
    </row>
    <row r="5" spans="1:19" ht="60">
      <c r="B5" t="s">
        <v>76</v>
      </c>
      <c r="D5" t="s">
        <v>208</v>
      </c>
      <c r="F5" t="s">
        <v>87</v>
      </c>
      <c r="H5" t="s">
        <v>174</v>
      </c>
      <c r="J5" t="s">
        <v>6</v>
      </c>
      <c r="K5" t="s">
        <v>161</v>
      </c>
      <c r="L5" t="s">
        <v>17</v>
      </c>
      <c r="M5" s="23"/>
      <c r="N5" s="23"/>
      <c r="O5" s="40" t="s">
        <v>104</v>
      </c>
      <c r="P5" s="40" t="s">
        <v>109</v>
      </c>
      <c r="Q5" s="23"/>
      <c r="R5" s="23"/>
      <c r="S5" s="23"/>
    </row>
    <row r="6" spans="1:19" ht="45">
      <c r="B6" t="s">
        <v>77</v>
      </c>
      <c r="D6" t="s">
        <v>209</v>
      </c>
      <c r="F6" t="s">
        <v>88</v>
      </c>
      <c r="H6" t="s">
        <v>175</v>
      </c>
      <c r="J6" t="s">
        <v>7</v>
      </c>
      <c r="K6" t="s">
        <v>162</v>
      </c>
      <c r="L6" t="s">
        <v>18</v>
      </c>
      <c r="M6" s="23"/>
      <c r="N6" s="23"/>
      <c r="O6" s="40" t="s">
        <v>105</v>
      </c>
      <c r="P6" s="40" t="s">
        <v>107</v>
      </c>
      <c r="Q6" s="23"/>
      <c r="R6" s="23"/>
      <c r="S6" s="23"/>
    </row>
    <row r="7" spans="1:19" ht="45">
      <c r="B7" s="43" t="s">
        <v>89</v>
      </c>
      <c r="D7" t="s">
        <v>330</v>
      </c>
      <c r="F7" s="43" t="s">
        <v>89</v>
      </c>
      <c r="G7" s="43"/>
      <c r="H7" t="s">
        <v>176</v>
      </c>
      <c r="J7" t="s">
        <v>8</v>
      </c>
      <c r="K7" t="s">
        <v>163</v>
      </c>
      <c r="L7" t="s">
        <v>19</v>
      </c>
      <c r="M7" s="23"/>
      <c r="N7" s="23"/>
      <c r="O7" s="40" t="s">
        <v>106</v>
      </c>
      <c r="P7" s="40" t="s">
        <v>108</v>
      </c>
      <c r="Q7" s="23"/>
      <c r="R7" s="23"/>
      <c r="S7" s="23"/>
    </row>
    <row r="8" spans="1:19">
      <c r="D8" t="s">
        <v>5</v>
      </c>
      <c r="H8" t="s">
        <v>177</v>
      </c>
      <c r="J8" t="s">
        <v>9</v>
      </c>
      <c r="K8" t="s">
        <v>164</v>
      </c>
      <c r="L8" t="s">
        <v>23</v>
      </c>
      <c r="M8" s="23"/>
      <c r="N8" s="23"/>
      <c r="O8" s="40" t="s">
        <v>228</v>
      </c>
      <c r="Q8" s="23"/>
      <c r="R8" s="23"/>
      <c r="S8" s="23"/>
    </row>
    <row r="9" spans="1:19">
      <c r="D9" s="43" t="s">
        <v>89</v>
      </c>
      <c r="H9" t="s">
        <v>178</v>
      </c>
      <c r="J9" t="s">
        <v>10</v>
      </c>
      <c r="K9" t="s">
        <v>165</v>
      </c>
      <c r="L9" t="s">
        <v>24</v>
      </c>
      <c r="M9" s="23"/>
      <c r="N9" s="23"/>
      <c r="O9" s="43" t="s">
        <v>89</v>
      </c>
      <c r="Q9" s="23"/>
      <c r="R9" s="23"/>
      <c r="S9" s="23"/>
    </row>
    <row r="10" spans="1:19">
      <c r="H10" t="s">
        <v>179</v>
      </c>
      <c r="J10" t="s">
        <v>11</v>
      </c>
      <c r="K10" t="s">
        <v>166</v>
      </c>
      <c r="L10" t="s">
        <v>25</v>
      </c>
      <c r="M10" s="23"/>
      <c r="N10" s="23"/>
      <c r="Q10" s="23"/>
      <c r="R10" s="23"/>
      <c r="S10" s="23"/>
    </row>
    <row r="11" spans="1:19">
      <c r="H11" t="s">
        <v>180</v>
      </c>
      <c r="J11" t="s">
        <v>12</v>
      </c>
      <c r="K11" t="s">
        <v>167</v>
      </c>
      <c r="L11" t="s">
        <v>26</v>
      </c>
    </row>
    <row r="12" spans="1:19">
      <c r="H12" t="s">
        <v>181</v>
      </c>
      <c r="J12" s="43" t="s">
        <v>89</v>
      </c>
      <c r="K12" s="43" t="s">
        <v>89</v>
      </c>
      <c r="L12" s="43" t="s">
        <v>89</v>
      </c>
    </row>
    <row r="13" spans="1:19">
      <c r="H13" t="s">
        <v>182</v>
      </c>
    </row>
    <row r="14" spans="1:19">
      <c r="H14" t="s">
        <v>183</v>
      </c>
    </row>
    <row r="15" spans="1:19">
      <c r="H15" t="s">
        <v>184</v>
      </c>
    </row>
    <row r="16" spans="1:19">
      <c r="H16" t="s">
        <v>185</v>
      </c>
    </row>
    <row r="17" spans="8:8">
      <c r="H17" s="43" t="s">
        <v>89</v>
      </c>
    </row>
  </sheetData>
  <phoneticPr fontId="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C2:Z170"/>
  <sheetViews>
    <sheetView showGridLines="0" view="pageBreakPreview" topLeftCell="D1" zoomScaleNormal="100" zoomScaleSheetLayoutView="100" workbookViewId="0">
      <pane ySplit="7" topLeftCell="A8" activePane="bottomLeft" state="frozen"/>
      <selection activeCell="F168" sqref="F168:N168"/>
      <selection pane="bottomLeft" activeCell="R87" sqref="R87"/>
    </sheetView>
  </sheetViews>
  <sheetFormatPr defaultRowHeight="15"/>
  <cols>
    <col min="1" max="2" width="3.140625" customWidth="1"/>
    <col min="3" max="3" width="25.85546875" customWidth="1"/>
    <col min="4" max="4" width="5.140625" customWidth="1"/>
    <col min="5" max="5" width="2.85546875" customWidth="1"/>
    <col min="6" max="6" width="27.5703125" customWidth="1"/>
    <col min="7" max="7" width="14.28515625" customWidth="1"/>
    <col min="8" max="8" width="14.140625" customWidth="1"/>
    <col min="9" max="9" width="13.42578125" customWidth="1"/>
    <col min="10" max="10" width="14" customWidth="1"/>
    <col min="11" max="11" width="14.28515625" customWidth="1"/>
    <col min="12" max="12" width="13.28515625" customWidth="1"/>
    <col min="13" max="13" width="13.42578125" customWidth="1"/>
    <col min="14" max="14" width="13.140625" customWidth="1"/>
    <col min="15" max="15" width="13.28515625" customWidth="1"/>
    <col min="16" max="16" width="2.140625" customWidth="1"/>
    <col min="17" max="17" width="5.140625" customWidth="1"/>
    <col min="18" max="18" width="34.7109375" customWidth="1"/>
    <col min="19" max="19" width="12.42578125" customWidth="1"/>
    <col min="21" max="21" width="12.5703125" bestFit="1" customWidth="1"/>
  </cols>
  <sheetData>
    <row r="2" spans="3:18" ht="8.1" customHeight="1"/>
    <row r="3" spans="3:18">
      <c r="F3" s="13" t="s">
        <v>0</v>
      </c>
      <c r="G3" s="12"/>
      <c r="H3" s="12"/>
      <c r="I3" s="12"/>
      <c r="J3" s="12"/>
      <c r="K3" s="12"/>
      <c r="L3" s="12"/>
      <c r="M3" s="12"/>
      <c r="N3" s="12"/>
      <c r="O3" s="12"/>
    </row>
    <row r="4" spans="3:18" ht="32.450000000000003" customHeight="1">
      <c r="C4" s="20" t="s">
        <v>33</v>
      </c>
      <c r="F4" s="446" t="s">
        <v>1</v>
      </c>
      <c r="G4" s="446"/>
      <c r="H4" s="446"/>
      <c r="I4" s="446"/>
      <c r="J4" s="446"/>
      <c r="K4" s="446"/>
      <c r="L4" s="446"/>
      <c r="M4" s="446"/>
      <c r="N4" s="446"/>
      <c r="O4" s="446"/>
      <c r="R4" s="20" t="s">
        <v>205</v>
      </c>
    </row>
    <row r="6" spans="3:18" s="3" customFormat="1" ht="25.5" customHeight="1">
      <c r="F6" s="189" t="s">
        <v>264</v>
      </c>
      <c r="G6" s="448" t="str">
        <f>G9</f>
        <v>Local Trolley Expansion</v>
      </c>
      <c r="H6" s="448"/>
      <c r="I6" s="448"/>
      <c r="J6" s="448"/>
      <c r="K6" s="190" t="s">
        <v>64</v>
      </c>
      <c r="L6" s="259" t="s">
        <v>314</v>
      </c>
      <c r="M6" s="191"/>
      <c r="N6" s="191"/>
    </row>
    <row r="7" spans="3:18" ht="18.75">
      <c r="F7" s="2"/>
    </row>
    <row r="8" spans="3:18">
      <c r="E8" s="13" t="s">
        <v>34</v>
      </c>
      <c r="F8" s="13" t="s">
        <v>35</v>
      </c>
      <c r="G8" s="12"/>
      <c r="H8" s="12"/>
      <c r="I8" s="12"/>
      <c r="J8" s="12"/>
      <c r="K8" s="12"/>
      <c r="L8" s="12"/>
      <c r="M8" s="12"/>
      <c r="N8" s="12"/>
      <c r="O8" s="12"/>
    </row>
    <row r="9" spans="3:18" ht="30.6" customHeight="1">
      <c r="F9" s="262" t="s">
        <v>37</v>
      </c>
      <c r="G9" s="450" t="s">
        <v>313</v>
      </c>
      <c r="H9" s="450"/>
      <c r="I9" s="450"/>
      <c r="J9" s="450"/>
      <c r="K9" s="450"/>
      <c r="L9" s="450"/>
      <c r="M9" s="450"/>
    </row>
    <row r="10" spans="3:18" ht="33" customHeight="1">
      <c r="F10" s="1" t="s">
        <v>36</v>
      </c>
      <c r="G10" s="454" t="s">
        <v>76</v>
      </c>
      <c r="H10" s="454"/>
      <c r="J10" s="1" t="s">
        <v>267</v>
      </c>
      <c r="N10" s="260">
        <v>3500</v>
      </c>
      <c r="R10" s="459" t="s">
        <v>268</v>
      </c>
    </row>
    <row r="11" spans="3:18" ht="15.6" customHeight="1">
      <c r="F11" s="1"/>
      <c r="G11" s="43"/>
      <c r="R11" s="459"/>
    </row>
    <row r="12" spans="3:18" ht="45.95" customHeight="1">
      <c r="F12" s="452" t="s">
        <v>266</v>
      </c>
      <c r="G12" s="452"/>
      <c r="H12" s="452"/>
      <c r="I12" s="452"/>
      <c r="J12" s="232" t="s">
        <v>87</v>
      </c>
      <c r="K12" s="65"/>
      <c r="L12" s="15" t="s">
        <v>73</v>
      </c>
      <c r="M12" s="260">
        <v>3</v>
      </c>
      <c r="R12" s="459"/>
    </row>
    <row r="13" spans="3:18" ht="18.600000000000001" customHeight="1">
      <c r="C13" s="92"/>
      <c r="F13" s="66" t="s">
        <v>75</v>
      </c>
      <c r="G13" s="43"/>
      <c r="I13" s="16"/>
      <c r="J13" s="65"/>
      <c r="K13" s="65"/>
      <c r="L13" s="65"/>
      <c r="M13" s="65"/>
      <c r="N13" s="65"/>
    </row>
    <row r="14" spans="3:18" ht="18.600000000000001" customHeight="1">
      <c r="C14" s="92"/>
      <c r="F14" s="66"/>
      <c r="G14" s="43"/>
      <c r="I14" s="16"/>
      <c r="J14" s="65"/>
      <c r="K14" s="65"/>
      <c r="L14" s="65"/>
      <c r="M14" s="65"/>
      <c r="N14" s="65"/>
    </row>
    <row r="15" spans="3:18" ht="18.600000000000001" customHeight="1">
      <c r="C15" s="92"/>
      <c r="F15" s="460" t="s">
        <v>151</v>
      </c>
      <c r="G15" s="460"/>
      <c r="H15" s="460"/>
      <c r="J15" s="460" t="s">
        <v>150</v>
      </c>
      <c r="K15" s="460"/>
      <c r="L15" s="460"/>
      <c r="M15" s="460"/>
      <c r="N15" s="460"/>
    </row>
    <row r="16" spans="3:18" ht="22.5" customHeight="1">
      <c r="C16" s="449" t="s">
        <v>188</v>
      </c>
      <c r="E16">
        <v>1</v>
      </c>
      <c r="F16" s="456" t="s">
        <v>312</v>
      </c>
      <c r="G16" s="456"/>
      <c r="H16" s="456"/>
      <c r="J16" s="455" t="s">
        <v>208</v>
      </c>
      <c r="K16" s="455"/>
      <c r="L16" s="455"/>
      <c r="M16" s="455"/>
      <c r="N16" s="455"/>
      <c r="R16" s="449" t="s">
        <v>152</v>
      </c>
    </row>
    <row r="17" spans="3:26" ht="22.5" customHeight="1">
      <c r="C17" s="449"/>
      <c r="E17">
        <v>2</v>
      </c>
      <c r="F17" s="457" t="s">
        <v>311</v>
      </c>
      <c r="G17" s="457"/>
      <c r="H17" s="457"/>
      <c r="I17" s="16"/>
      <c r="J17" s="455" t="s">
        <v>209</v>
      </c>
      <c r="K17" s="455"/>
      <c r="L17" s="455"/>
      <c r="M17" s="455"/>
      <c r="N17" s="455"/>
      <c r="R17" s="449"/>
    </row>
    <row r="18" spans="3:26" ht="22.5" customHeight="1">
      <c r="C18" s="449"/>
      <c r="E18">
        <v>3</v>
      </c>
      <c r="F18" s="457" t="s">
        <v>310</v>
      </c>
      <c r="G18" s="457"/>
      <c r="H18" s="457"/>
      <c r="I18" s="16"/>
      <c r="J18" s="455" t="s">
        <v>5</v>
      </c>
      <c r="K18" s="455"/>
      <c r="L18" s="455"/>
      <c r="M18" s="455"/>
      <c r="N18" s="455"/>
      <c r="R18" s="449"/>
    </row>
    <row r="19" spans="3:26" ht="22.5" customHeight="1">
      <c r="C19" s="449"/>
      <c r="E19">
        <v>4</v>
      </c>
      <c r="F19" s="457" t="s">
        <v>146</v>
      </c>
      <c r="G19" s="457"/>
      <c r="H19" s="457"/>
      <c r="I19" s="16"/>
      <c r="J19" s="455" t="s">
        <v>89</v>
      </c>
      <c r="K19" s="455"/>
      <c r="L19" s="455"/>
      <c r="M19" s="455"/>
      <c r="N19" s="455"/>
      <c r="R19" s="449"/>
    </row>
    <row r="20" spans="3:26" ht="22.5" customHeight="1">
      <c r="C20" s="449"/>
      <c r="E20">
        <v>5</v>
      </c>
      <c r="F20" s="457" t="s">
        <v>147</v>
      </c>
      <c r="G20" s="457"/>
      <c r="H20" s="457"/>
      <c r="I20" s="16"/>
      <c r="J20" s="455" t="s">
        <v>89</v>
      </c>
      <c r="K20" s="455"/>
      <c r="L20" s="455"/>
      <c r="M20" s="455"/>
      <c r="N20" s="455"/>
      <c r="R20" s="449"/>
    </row>
    <row r="21" spans="3:26">
      <c r="C21" s="92"/>
    </row>
    <row r="22" spans="3:26" ht="21.6" customHeight="1">
      <c r="C22" s="17"/>
      <c r="F22" s="1" t="s">
        <v>231</v>
      </c>
      <c r="J22" s="232" t="s">
        <v>88</v>
      </c>
    </row>
    <row r="23" spans="3:26" ht="16.5" customHeight="1">
      <c r="C23" s="17"/>
    </row>
    <row r="24" spans="3:26" ht="15.75" thickBot="1">
      <c r="C24" s="17"/>
    </row>
    <row r="25" spans="3:26" ht="86.1" customHeight="1">
      <c r="F25" s="464" t="s">
        <v>253</v>
      </c>
      <c r="G25" s="465"/>
      <c r="H25" s="465"/>
      <c r="I25" s="465"/>
      <c r="J25" s="465"/>
      <c r="K25" s="465"/>
      <c r="L25" s="465"/>
      <c r="M25" s="465"/>
      <c r="N25" s="466"/>
    </row>
    <row r="26" spans="3:26" ht="33.950000000000003" customHeight="1">
      <c r="C26" s="458" t="s">
        <v>127</v>
      </c>
      <c r="F26" s="453" t="s">
        <v>277</v>
      </c>
      <c r="G26" s="437"/>
      <c r="H26" s="437"/>
      <c r="I26" s="437"/>
      <c r="J26" s="437"/>
      <c r="K26" s="437"/>
      <c r="L26" s="437"/>
      <c r="M26" s="437"/>
      <c r="N26" s="438"/>
      <c r="R26" s="422" t="s">
        <v>78</v>
      </c>
      <c r="S26" s="467"/>
      <c r="T26" s="467"/>
      <c r="U26" s="467"/>
      <c r="V26" s="467"/>
      <c r="W26" s="467"/>
      <c r="X26" s="467"/>
      <c r="Y26" s="467"/>
      <c r="Z26" s="467"/>
    </row>
    <row r="27" spans="3:26" ht="33.950000000000003" customHeight="1">
      <c r="C27" s="458"/>
      <c r="F27" s="453"/>
      <c r="G27" s="437"/>
      <c r="H27" s="437"/>
      <c r="I27" s="437"/>
      <c r="J27" s="437"/>
      <c r="K27" s="437"/>
      <c r="L27" s="437"/>
      <c r="M27" s="437"/>
      <c r="N27" s="438"/>
      <c r="R27" s="422"/>
      <c r="S27" s="467"/>
      <c r="T27" s="467"/>
      <c r="U27" s="467"/>
      <c r="V27" s="467"/>
      <c r="W27" s="467"/>
      <c r="X27" s="467"/>
      <c r="Y27" s="467"/>
      <c r="Z27" s="467"/>
    </row>
    <row r="28" spans="3:26" ht="33.950000000000003" customHeight="1">
      <c r="C28" s="458"/>
      <c r="F28" s="453"/>
      <c r="G28" s="437"/>
      <c r="H28" s="437"/>
      <c r="I28" s="437"/>
      <c r="J28" s="437"/>
      <c r="K28" s="437"/>
      <c r="L28" s="437"/>
      <c r="M28" s="437"/>
      <c r="N28" s="438"/>
      <c r="R28" s="422"/>
      <c r="S28" s="467"/>
      <c r="T28" s="467"/>
      <c r="U28" s="467"/>
      <c r="V28" s="467"/>
      <c r="W28" s="467"/>
      <c r="X28" s="467"/>
      <c r="Y28" s="467"/>
      <c r="Z28" s="467"/>
    </row>
    <row r="29" spans="3:26" ht="33.950000000000003" customHeight="1">
      <c r="C29" s="458"/>
      <c r="F29" s="453"/>
      <c r="G29" s="437"/>
      <c r="H29" s="437"/>
      <c r="I29" s="437"/>
      <c r="J29" s="437"/>
      <c r="K29" s="437"/>
      <c r="L29" s="437"/>
      <c r="M29" s="437"/>
      <c r="N29" s="438"/>
      <c r="R29" s="422"/>
      <c r="S29" s="467"/>
      <c r="T29" s="467"/>
      <c r="U29" s="467"/>
      <c r="V29" s="467"/>
      <c r="W29" s="467"/>
      <c r="X29" s="467"/>
      <c r="Y29" s="467"/>
      <c r="Z29" s="467"/>
    </row>
    <row r="30" spans="3:26" ht="33.950000000000003" customHeight="1">
      <c r="C30" s="458"/>
      <c r="F30" s="453"/>
      <c r="G30" s="437"/>
      <c r="H30" s="437"/>
      <c r="I30" s="437"/>
      <c r="J30" s="437"/>
      <c r="K30" s="437"/>
      <c r="L30" s="437"/>
      <c r="M30" s="437"/>
      <c r="N30" s="438"/>
      <c r="R30" s="422"/>
      <c r="S30" s="467"/>
      <c r="T30" s="467"/>
      <c r="U30" s="467"/>
      <c r="V30" s="467"/>
      <c r="W30" s="467"/>
      <c r="X30" s="467"/>
      <c r="Y30" s="467"/>
      <c r="Z30" s="467"/>
    </row>
    <row r="31" spans="3:26" ht="33.950000000000003" customHeight="1">
      <c r="C31" s="458"/>
      <c r="F31" s="453"/>
      <c r="G31" s="437"/>
      <c r="H31" s="437"/>
      <c r="I31" s="437"/>
      <c r="J31" s="437"/>
      <c r="K31" s="437"/>
      <c r="L31" s="437"/>
      <c r="M31" s="437"/>
      <c r="N31" s="438"/>
      <c r="R31" s="422"/>
      <c r="S31" s="467"/>
      <c r="T31" s="467"/>
      <c r="U31" s="467"/>
      <c r="V31" s="467"/>
      <c r="W31" s="467"/>
      <c r="X31" s="467"/>
      <c r="Y31" s="467"/>
      <c r="Z31" s="467"/>
    </row>
    <row r="32" spans="3:26" ht="33.950000000000003" customHeight="1">
      <c r="C32" s="458"/>
      <c r="F32" s="436"/>
      <c r="G32" s="437"/>
      <c r="H32" s="437"/>
      <c r="I32" s="437"/>
      <c r="J32" s="437"/>
      <c r="K32" s="437"/>
      <c r="L32" s="437"/>
      <c r="M32" s="437"/>
      <c r="N32" s="438"/>
      <c r="R32" s="467"/>
      <c r="S32" s="467"/>
      <c r="T32" s="467"/>
      <c r="U32" s="467"/>
      <c r="V32" s="467"/>
      <c r="W32" s="467"/>
      <c r="X32" s="467"/>
      <c r="Y32" s="467"/>
      <c r="Z32" s="467"/>
    </row>
    <row r="33" spans="3:26" ht="33.950000000000003" customHeight="1">
      <c r="C33" s="458"/>
      <c r="F33" s="436"/>
      <c r="G33" s="437"/>
      <c r="H33" s="437"/>
      <c r="I33" s="437"/>
      <c r="J33" s="437"/>
      <c r="K33" s="437"/>
      <c r="L33" s="437"/>
      <c r="M33" s="437"/>
      <c r="N33" s="438"/>
      <c r="R33" s="467"/>
      <c r="S33" s="467"/>
      <c r="T33" s="467"/>
      <c r="U33" s="467"/>
      <c r="V33" s="467"/>
      <c r="W33" s="467"/>
      <c r="X33" s="467"/>
      <c r="Y33" s="467"/>
      <c r="Z33" s="467"/>
    </row>
    <row r="34" spans="3:26" ht="33.950000000000003" customHeight="1">
      <c r="C34" s="458"/>
      <c r="F34" s="436"/>
      <c r="G34" s="437"/>
      <c r="H34" s="437"/>
      <c r="I34" s="437"/>
      <c r="J34" s="437"/>
      <c r="K34" s="437"/>
      <c r="L34" s="437"/>
      <c r="M34" s="437"/>
      <c r="N34" s="438"/>
      <c r="R34" s="467"/>
      <c r="S34" s="467"/>
      <c r="T34" s="467"/>
      <c r="U34" s="467"/>
      <c r="V34" s="467"/>
      <c r="W34" s="467"/>
      <c r="X34" s="467"/>
      <c r="Y34" s="467"/>
      <c r="Z34" s="467"/>
    </row>
    <row r="35" spans="3:26" ht="33.950000000000003" customHeight="1" thickBot="1">
      <c r="C35" s="458"/>
      <c r="F35" s="439"/>
      <c r="G35" s="440"/>
      <c r="H35" s="440"/>
      <c r="I35" s="440"/>
      <c r="J35" s="440"/>
      <c r="K35" s="440"/>
      <c r="L35" s="440"/>
      <c r="M35" s="440"/>
      <c r="N35" s="441"/>
      <c r="R35" s="467"/>
      <c r="S35" s="467"/>
      <c r="T35" s="467"/>
      <c r="U35" s="467"/>
      <c r="V35" s="467"/>
      <c r="W35" s="467"/>
      <c r="X35" s="467"/>
      <c r="Y35" s="467"/>
      <c r="Z35" s="467"/>
    </row>
    <row r="36" spans="3:26" ht="19.5" customHeight="1">
      <c r="F36" s="7"/>
    </row>
    <row r="37" spans="3:26" ht="19.5" customHeight="1">
      <c r="F37" s="7"/>
    </row>
    <row r="38" spans="3:26">
      <c r="E38" s="13" t="s">
        <v>38</v>
      </c>
      <c r="F38" s="13" t="s">
        <v>39</v>
      </c>
      <c r="G38" s="12"/>
      <c r="H38" s="12"/>
      <c r="I38" s="12"/>
      <c r="J38" s="12"/>
      <c r="K38" s="12"/>
      <c r="L38" s="12"/>
      <c r="M38" s="12"/>
      <c r="N38" s="12"/>
      <c r="O38" s="12"/>
    </row>
    <row r="40" spans="3:26">
      <c r="F40" s="447" t="s">
        <v>40</v>
      </c>
      <c r="G40" s="447"/>
      <c r="H40" s="447"/>
      <c r="I40" s="447"/>
      <c r="J40" s="447"/>
      <c r="K40" s="447"/>
      <c r="L40" s="447"/>
      <c r="M40" s="447"/>
      <c r="N40" s="447"/>
      <c r="O40" s="447"/>
    </row>
    <row r="41" spans="3:26" ht="42.6" customHeight="1">
      <c r="C41" s="31"/>
      <c r="F41" s="426" t="s">
        <v>242</v>
      </c>
      <c r="G41" s="426"/>
      <c r="H41" s="426"/>
      <c r="I41" s="426"/>
      <c r="J41" s="426"/>
      <c r="K41" s="426"/>
      <c r="L41" s="426"/>
      <c r="M41" s="426"/>
      <c r="N41" s="426"/>
      <c r="O41" s="426"/>
      <c r="P41" s="18"/>
    </row>
    <row r="42" spans="3:26">
      <c r="C42" s="31"/>
      <c r="P42" s="18"/>
    </row>
    <row r="43" spans="3:26" s="9" customFormat="1" ht="24.75">
      <c r="D43"/>
      <c r="G43" s="135" t="s">
        <v>192</v>
      </c>
      <c r="H43" s="27" t="s">
        <v>6</v>
      </c>
      <c r="I43" s="27" t="s">
        <v>7</v>
      </c>
      <c r="J43" s="27" t="s">
        <v>8</v>
      </c>
      <c r="K43" s="27" t="s">
        <v>9</v>
      </c>
      <c r="L43" s="27" t="s">
        <v>10</v>
      </c>
      <c r="M43" s="27" t="s">
        <v>11</v>
      </c>
      <c r="N43" s="27" t="s">
        <v>12</v>
      </c>
      <c r="O43"/>
      <c r="P43"/>
      <c r="S43" s="9" t="s">
        <v>196</v>
      </c>
    </row>
    <row r="44" spans="3:26" ht="14.45" customHeight="1">
      <c r="C44" s="451" t="s">
        <v>65</v>
      </c>
      <c r="F44" s="6" t="s">
        <v>74</v>
      </c>
      <c r="G44" s="144" t="s">
        <v>191</v>
      </c>
      <c r="H44" s="145" t="s">
        <v>161</v>
      </c>
      <c r="I44" s="145" t="s">
        <v>162</v>
      </c>
      <c r="J44" s="145" t="s">
        <v>163</v>
      </c>
      <c r="K44" s="145" t="s">
        <v>164</v>
      </c>
      <c r="L44" s="145" t="s">
        <v>165</v>
      </c>
      <c r="M44" s="145" t="s">
        <v>166</v>
      </c>
      <c r="N44" s="145" t="s">
        <v>167</v>
      </c>
      <c r="O44" s="146" t="s">
        <v>13</v>
      </c>
    </row>
    <row r="45" spans="3:26">
      <c r="C45" s="451"/>
      <c r="E45" s="8">
        <v>1</v>
      </c>
      <c r="F45" s="142" t="str">
        <f>'Sample_Sect A-E'!$F$16</f>
        <v xml:space="preserve">Red line:  Downtown Trolley </v>
      </c>
      <c r="G45" s="263">
        <v>1000</v>
      </c>
      <c r="H45" s="264">
        <v>1200</v>
      </c>
      <c r="I45" s="265">
        <v>1200</v>
      </c>
      <c r="J45" s="265">
        <v>1200</v>
      </c>
      <c r="K45" s="265">
        <v>1200</v>
      </c>
      <c r="L45" s="265">
        <v>1200</v>
      </c>
      <c r="M45" s="265">
        <v>1200</v>
      </c>
      <c r="N45" s="265">
        <v>1200</v>
      </c>
      <c r="O45" s="158">
        <f>SUM(H45:N45)</f>
        <v>8400</v>
      </c>
    </row>
    <row r="46" spans="3:26">
      <c r="C46" s="451"/>
      <c r="E46" s="8">
        <v>2</v>
      </c>
      <c r="F46" s="143" t="str">
        <f>'Sample_Sect A-E'!$F$17</f>
        <v>Green Line: Beach to Downtown</v>
      </c>
      <c r="G46" s="263" t="s">
        <v>69</v>
      </c>
      <c r="H46" s="264">
        <v>300</v>
      </c>
      <c r="I46" s="265">
        <v>300</v>
      </c>
      <c r="J46" s="265">
        <v>300</v>
      </c>
      <c r="K46" s="265">
        <v>300</v>
      </c>
      <c r="L46" s="265">
        <v>300</v>
      </c>
      <c r="M46" s="265">
        <v>300</v>
      </c>
      <c r="N46" s="265">
        <v>300</v>
      </c>
      <c r="O46" s="158">
        <f t="shared" ref="O46:O51" si="0">SUM(H46:N46)</f>
        <v>2100</v>
      </c>
    </row>
    <row r="47" spans="3:26">
      <c r="C47" s="451"/>
      <c r="E47" s="8">
        <v>3</v>
      </c>
      <c r="F47" s="143" t="str">
        <f>'Sample_Sect A-E'!$F$18</f>
        <v>Yellow Line: Test Corridor</v>
      </c>
      <c r="G47" s="263" t="s">
        <v>69</v>
      </c>
      <c r="H47" s="264">
        <v>300</v>
      </c>
      <c r="I47" s="265">
        <v>300</v>
      </c>
      <c r="J47" s="265">
        <v>300</v>
      </c>
      <c r="K47" s="265">
        <v>300</v>
      </c>
      <c r="L47" s="265">
        <v>300</v>
      </c>
      <c r="M47" s="265">
        <v>300</v>
      </c>
      <c r="N47" s="265">
        <v>300</v>
      </c>
      <c r="O47" s="158">
        <f t="shared" si="0"/>
        <v>2100</v>
      </c>
    </row>
    <row r="48" spans="3:26" ht="30">
      <c r="C48" s="451"/>
      <c r="E48" s="8">
        <v>4</v>
      </c>
      <c r="F48" s="143" t="str">
        <f>'Sample_Sect A-E'!$F$19</f>
        <v>[ex -- service area/route 4]</v>
      </c>
      <c r="G48" s="263" t="s">
        <v>69</v>
      </c>
      <c r="H48" s="264" t="s">
        <v>69</v>
      </c>
      <c r="I48" s="265" t="s">
        <v>69</v>
      </c>
      <c r="J48" s="265" t="s">
        <v>69</v>
      </c>
      <c r="K48" s="265" t="s">
        <v>69</v>
      </c>
      <c r="L48" s="265" t="s">
        <v>69</v>
      </c>
      <c r="M48" s="265" t="s">
        <v>69</v>
      </c>
      <c r="N48" s="265" t="s">
        <v>69</v>
      </c>
      <c r="O48" s="158">
        <f t="shared" si="0"/>
        <v>0</v>
      </c>
    </row>
    <row r="49" spans="3:18" ht="30">
      <c r="C49" s="451"/>
      <c r="E49" s="8">
        <v>5</v>
      </c>
      <c r="F49" s="143" t="str">
        <f>'Sample_Sect A-E'!$F$20</f>
        <v>[ex -- service area/route 5]</v>
      </c>
      <c r="G49" s="263" t="s">
        <v>69</v>
      </c>
      <c r="H49" s="264" t="s">
        <v>69</v>
      </c>
      <c r="I49" s="265" t="s">
        <v>69</v>
      </c>
      <c r="J49" s="265" t="s">
        <v>69</v>
      </c>
      <c r="K49" s="265" t="s">
        <v>69</v>
      </c>
      <c r="L49" s="265" t="s">
        <v>69</v>
      </c>
      <c r="M49" s="265" t="s">
        <v>69</v>
      </c>
      <c r="N49" s="265" t="s">
        <v>69</v>
      </c>
      <c r="O49" s="158">
        <f>SUM(H49:N49)</f>
        <v>0</v>
      </c>
    </row>
    <row r="50" spans="3:18">
      <c r="C50" s="451"/>
      <c r="F50" s="147"/>
      <c r="G50" s="266"/>
      <c r="H50" s="266"/>
      <c r="I50" s="266"/>
      <c r="J50" s="266"/>
      <c r="K50" s="266"/>
      <c r="L50" s="266"/>
      <c r="M50" s="266"/>
      <c r="N50" s="266"/>
      <c r="O50" s="159"/>
    </row>
    <row r="51" spans="3:18" ht="30">
      <c r="C51" s="451"/>
      <c r="E51" s="15" t="s">
        <v>95</v>
      </c>
      <c r="F51" s="102" t="s">
        <v>41</v>
      </c>
      <c r="G51" s="263" t="s">
        <v>69</v>
      </c>
      <c r="H51" s="264" t="s">
        <v>69</v>
      </c>
      <c r="I51" s="265" t="s">
        <v>69</v>
      </c>
      <c r="J51" s="265" t="s">
        <v>69</v>
      </c>
      <c r="K51" s="265" t="s">
        <v>69</v>
      </c>
      <c r="L51" s="265" t="s">
        <v>69</v>
      </c>
      <c r="M51" s="265" t="s">
        <v>69</v>
      </c>
      <c r="N51" s="265" t="s">
        <v>69</v>
      </c>
      <c r="O51" s="158">
        <f t="shared" si="0"/>
        <v>0</v>
      </c>
    </row>
    <row r="52" spans="3:18">
      <c r="C52" s="31"/>
      <c r="G52" s="160"/>
      <c r="H52" s="161"/>
      <c r="I52" s="161"/>
      <c r="J52" s="161"/>
      <c r="K52" s="161"/>
      <c r="L52" s="161"/>
      <c r="M52" s="161"/>
      <c r="N52" s="161"/>
      <c r="O52" s="159"/>
      <c r="P52" s="18"/>
    </row>
    <row r="53" spans="3:18">
      <c r="C53" s="31" t="s">
        <v>32</v>
      </c>
      <c r="D53" t="s">
        <v>29</v>
      </c>
      <c r="F53" s="67" t="s">
        <v>44</v>
      </c>
      <c r="G53" s="162">
        <f t="shared" ref="G53:N53" si="1">SUM(G45:G49,G51)</f>
        <v>1000</v>
      </c>
      <c r="H53" s="163">
        <f t="shared" si="1"/>
        <v>1800</v>
      </c>
      <c r="I53" s="163">
        <f t="shared" si="1"/>
        <v>1800</v>
      </c>
      <c r="J53" s="163">
        <f t="shared" si="1"/>
        <v>1800</v>
      </c>
      <c r="K53" s="163">
        <f t="shared" si="1"/>
        <v>1800</v>
      </c>
      <c r="L53" s="163">
        <f t="shared" si="1"/>
        <v>1800</v>
      </c>
      <c r="M53" s="163">
        <f t="shared" si="1"/>
        <v>1800</v>
      </c>
      <c r="N53" s="163">
        <f t="shared" si="1"/>
        <v>1800</v>
      </c>
      <c r="O53" s="164">
        <f>SUM(H53:N53)</f>
        <v>12600</v>
      </c>
      <c r="P53" s="18"/>
    </row>
    <row r="54" spans="3:18">
      <c r="C54" s="31"/>
      <c r="P54" s="18"/>
    </row>
    <row r="55" spans="3:18">
      <c r="C55" s="31"/>
      <c r="P55" s="18"/>
    </row>
    <row r="56" spans="3:18">
      <c r="C56" s="31"/>
      <c r="E56" s="13" t="s">
        <v>42</v>
      </c>
      <c r="F56" s="13" t="s">
        <v>46</v>
      </c>
      <c r="G56" s="12"/>
      <c r="H56" s="12"/>
      <c r="I56" s="12"/>
      <c r="J56" s="12"/>
      <c r="K56" s="12"/>
      <c r="L56" s="12"/>
      <c r="M56" s="12"/>
      <c r="N56" s="12"/>
      <c r="O56" s="12"/>
      <c r="P56" s="18"/>
    </row>
    <row r="57" spans="3:18" ht="14.45" customHeight="1">
      <c r="C57" s="31"/>
      <c r="F57" s="103"/>
      <c r="M57" s="137"/>
      <c r="N57" s="106"/>
      <c r="P57" s="18"/>
    </row>
    <row r="58" spans="3:18" ht="14.45" customHeight="1">
      <c r="C58" s="31"/>
      <c r="F58" s="80" t="s">
        <v>197</v>
      </c>
      <c r="G58" s="80"/>
      <c r="I58" s="181" t="s">
        <v>261</v>
      </c>
      <c r="J58" s="181"/>
      <c r="M58" s="472" t="s">
        <v>317</v>
      </c>
      <c r="N58" s="473"/>
      <c r="P58" s="18"/>
    </row>
    <row r="59" spans="3:18">
      <c r="C59" s="31"/>
      <c r="F59" t="s">
        <v>212</v>
      </c>
      <c r="H59" s="62"/>
      <c r="I59" s="62"/>
      <c r="M59" s="474"/>
      <c r="N59" s="475"/>
      <c r="P59" s="18"/>
    </row>
    <row r="60" spans="3:18" ht="30">
      <c r="C60" s="31"/>
      <c r="E60" s="9"/>
      <c r="F60" s="6" t="s">
        <v>74</v>
      </c>
      <c r="G60" s="101" t="s">
        <v>198</v>
      </c>
      <c r="H60" s="100" t="s">
        <v>210</v>
      </c>
      <c r="I60" s="100" t="s">
        <v>211</v>
      </c>
      <c r="K60" s="101" t="s">
        <v>257</v>
      </c>
      <c r="M60" s="474"/>
      <c r="N60" s="475"/>
      <c r="P60" s="18"/>
      <c r="R60" s="21" t="s">
        <v>265</v>
      </c>
    </row>
    <row r="61" spans="3:18" ht="21" customHeight="1">
      <c r="C61" s="31"/>
      <c r="E61" s="8">
        <v>1</v>
      </c>
      <c r="F61" s="127" t="str">
        <f>IF(J16=$R$61,F16,IF(J16=$R$62,F16,IF(J16=$R$63,F16,"n/a")))</f>
        <v xml:space="preserve">Red line:  Downtown Trolley </v>
      </c>
      <c r="G61" s="255">
        <v>375000</v>
      </c>
      <c r="H61" s="256">
        <v>12000</v>
      </c>
      <c r="I61" s="130">
        <f>G61+H61</f>
        <v>387000</v>
      </c>
      <c r="K61" s="255">
        <v>0</v>
      </c>
      <c r="M61" s="474"/>
      <c r="N61" s="475"/>
      <c r="P61" s="18"/>
      <c r="R61" t="str">
        <f>dropdowns!D5</f>
        <v>Existing Service - Continuation/Funding Extension</v>
      </c>
    </row>
    <row r="62" spans="3:18" ht="21" customHeight="1">
      <c r="C62" s="429" t="s">
        <v>249</v>
      </c>
      <c r="E62" s="8">
        <v>2</v>
      </c>
      <c r="F62" s="128" t="str">
        <f>IF(J17=$R$61,F17,IF(J17=$R$62,F17,IF(J17=$R$63,F17,"n/a")))</f>
        <v>Green Line: Beach to Downtown</v>
      </c>
      <c r="G62" s="255"/>
      <c r="H62" s="256"/>
      <c r="I62" s="130">
        <f>G62+H62</f>
        <v>0</v>
      </c>
      <c r="K62" s="255"/>
      <c r="M62" s="474"/>
      <c r="N62" s="475"/>
      <c r="P62" s="18"/>
      <c r="R62" t="str">
        <f>dropdowns!D6</f>
        <v>Existing Service - Expansion of Service Area or Time Period</v>
      </c>
    </row>
    <row r="63" spans="3:18" ht="21" customHeight="1">
      <c r="C63" s="429"/>
      <c r="D63" t="s">
        <v>29</v>
      </c>
      <c r="E63" s="8">
        <v>3</v>
      </c>
      <c r="F63" s="128" t="str">
        <f>IF(J18=$R$61,F18,IF(J18=$R$62,F18,IF(J18=$R$63,F18,"n/a")))</f>
        <v>n/a</v>
      </c>
      <c r="G63" s="255"/>
      <c r="H63" s="256"/>
      <c r="I63" s="130">
        <f t="shared" ref="I63:I65" si="2">G63+H63</f>
        <v>0</v>
      </c>
      <c r="K63" s="255"/>
      <c r="M63" s="474"/>
      <c r="N63" s="475"/>
      <c r="P63" s="18"/>
      <c r="R63" t="str">
        <f>dropdowns!D7</f>
        <v>Existing Service - Other Service Modification (explain in Project Description)</v>
      </c>
    </row>
    <row r="64" spans="3:18" ht="21" customHeight="1">
      <c r="C64" s="429"/>
      <c r="E64" s="8">
        <v>4</v>
      </c>
      <c r="F64" s="128" t="str">
        <f>IF(J19=$R$61,F19,IF(J19=$R$62,F19,IF(J19=$R$63,F19,"n/a")))</f>
        <v>n/a</v>
      </c>
      <c r="G64" s="255"/>
      <c r="H64" s="256"/>
      <c r="I64" s="130">
        <f t="shared" si="2"/>
        <v>0</v>
      </c>
      <c r="K64" s="255"/>
      <c r="M64" s="474"/>
      <c r="N64" s="475"/>
      <c r="P64" s="18"/>
    </row>
    <row r="65" spans="3:16" ht="21" customHeight="1">
      <c r="C65" s="429"/>
      <c r="E65" s="8">
        <v>5</v>
      </c>
      <c r="F65" s="129" t="str">
        <f>IF(J20=$R$61,F20,IF(J20=$R$62,F20,IF(J20=$R$63,F20,"n/a")))</f>
        <v>n/a</v>
      </c>
      <c r="G65" s="257"/>
      <c r="H65" s="258"/>
      <c r="I65" s="130">
        <f t="shared" si="2"/>
        <v>0</v>
      </c>
      <c r="K65" s="257"/>
      <c r="M65" s="474"/>
      <c r="N65" s="475"/>
      <c r="P65" s="18"/>
    </row>
    <row r="66" spans="3:16" ht="21" customHeight="1">
      <c r="C66" s="31"/>
      <c r="E66" s="8"/>
      <c r="G66" s="105">
        <f>SUM(G61:G65)</f>
        <v>375000</v>
      </c>
      <c r="H66" s="105">
        <f>SUM(H61:H65)</f>
        <v>12000</v>
      </c>
      <c r="I66" s="131">
        <f>SUM(I61:I65)</f>
        <v>387000</v>
      </c>
      <c r="K66" s="105">
        <f>SUM(K61:K65)</f>
        <v>0</v>
      </c>
      <c r="M66" s="474"/>
      <c r="N66" s="475"/>
      <c r="P66" s="18"/>
    </row>
    <row r="67" spans="3:16">
      <c r="C67" s="31"/>
      <c r="F67" s="81"/>
      <c r="M67" s="476"/>
      <c r="N67" s="477"/>
      <c r="P67" s="18"/>
    </row>
    <row r="68" spans="3:16">
      <c r="C68" s="31"/>
      <c r="F68" s="81"/>
      <c r="M68" s="168"/>
      <c r="N68" s="168"/>
      <c r="P68" s="18"/>
    </row>
    <row r="69" spans="3:16">
      <c r="C69" s="31"/>
      <c r="F69" s="81"/>
      <c r="I69" s="181" t="s">
        <v>261</v>
      </c>
      <c r="J69" s="181"/>
      <c r="M69" s="168"/>
      <c r="N69" s="168"/>
      <c r="P69" s="18"/>
    </row>
    <row r="70" spans="3:16">
      <c r="C70" s="31"/>
      <c r="F70" s="80" t="s">
        <v>206</v>
      </c>
      <c r="G70" s="116"/>
      <c r="P70" s="18"/>
    </row>
    <row r="71" spans="3:16" ht="24.6" customHeight="1">
      <c r="C71" s="31"/>
      <c r="G71" s="443" t="s">
        <v>192</v>
      </c>
      <c r="H71" s="27" t="s">
        <v>6</v>
      </c>
      <c r="I71" s="27" t="s">
        <v>7</v>
      </c>
      <c r="J71" s="27" t="s">
        <v>8</v>
      </c>
      <c r="K71" s="27" t="s">
        <v>9</v>
      </c>
      <c r="L71" s="27" t="s">
        <v>10</v>
      </c>
      <c r="M71" s="27" t="s">
        <v>11</v>
      </c>
      <c r="N71" s="27" t="s">
        <v>12</v>
      </c>
      <c r="P71" s="18"/>
    </row>
    <row r="72" spans="3:16">
      <c r="C72" s="31"/>
      <c r="F72" s="29"/>
      <c r="G72" s="443"/>
      <c r="H72" s="93" t="s">
        <v>161</v>
      </c>
      <c r="I72" s="93" t="s">
        <v>162</v>
      </c>
      <c r="J72" s="93" t="s">
        <v>163</v>
      </c>
      <c r="K72" s="93" t="s">
        <v>164</v>
      </c>
      <c r="L72" s="93" t="s">
        <v>165</v>
      </c>
      <c r="M72" s="93" t="s">
        <v>166</v>
      </c>
      <c r="N72" s="93" t="s">
        <v>167</v>
      </c>
      <c r="O72" s="27" t="s">
        <v>13</v>
      </c>
      <c r="P72" s="18"/>
    </row>
    <row r="73" spans="3:16" s="3" customFormat="1" ht="17.45" customHeight="1">
      <c r="C73" s="31"/>
      <c r="F73" s="442" t="s">
        <v>52</v>
      </c>
      <c r="G73" s="442"/>
      <c r="H73" s="442"/>
      <c r="I73" s="442"/>
      <c r="J73" s="442"/>
      <c r="K73" s="442"/>
      <c r="L73" s="442"/>
      <c r="M73" s="442"/>
      <c r="N73" s="442"/>
      <c r="O73" s="442"/>
      <c r="P73" s="18"/>
    </row>
    <row r="74" spans="3:16" ht="19.5" customHeight="1">
      <c r="C74" s="31" t="s">
        <v>32</v>
      </c>
      <c r="D74" t="s">
        <v>94</v>
      </c>
      <c r="F74" s="26" t="s">
        <v>28</v>
      </c>
      <c r="G74" s="95">
        <f>G76*(1-G77)</f>
        <v>13500</v>
      </c>
      <c r="H74" s="30">
        <f>H76*(1-H77)</f>
        <v>72000</v>
      </c>
      <c r="I74" s="30">
        <f t="shared" ref="I74:N74" si="3">I76*(1-I77)</f>
        <v>22500</v>
      </c>
      <c r="J74" s="30">
        <f t="shared" si="3"/>
        <v>22500</v>
      </c>
      <c r="K74" s="30">
        <f t="shared" si="3"/>
        <v>22500</v>
      </c>
      <c r="L74" s="30">
        <f t="shared" si="3"/>
        <v>22500</v>
      </c>
      <c r="M74" s="30">
        <f t="shared" si="3"/>
        <v>22500</v>
      </c>
      <c r="N74" s="30">
        <f t="shared" si="3"/>
        <v>22500</v>
      </c>
      <c r="O74" s="108">
        <f>SUM(H74:N74)</f>
        <v>207000</v>
      </c>
      <c r="P74" s="18"/>
    </row>
    <row r="75" spans="3:16" ht="19.5" customHeight="1">
      <c r="C75" s="31" t="s">
        <v>32</v>
      </c>
      <c r="D75" t="s">
        <v>94</v>
      </c>
      <c r="F75" s="125" t="s">
        <v>193</v>
      </c>
      <c r="G75" s="95">
        <f>G76*G77</f>
        <v>1500</v>
      </c>
      <c r="H75" s="69">
        <f>H76*H77</f>
        <v>8000</v>
      </c>
      <c r="I75" s="69">
        <f t="shared" ref="I75:N75" si="4">I76*I77</f>
        <v>2500</v>
      </c>
      <c r="J75" s="69">
        <f t="shared" si="4"/>
        <v>2500</v>
      </c>
      <c r="K75" s="69">
        <f t="shared" si="4"/>
        <v>2500</v>
      </c>
      <c r="L75" s="69">
        <f t="shared" si="4"/>
        <v>2500</v>
      </c>
      <c r="M75" s="69">
        <f t="shared" si="4"/>
        <v>2500</v>
      </c>
      <c r="N75" s="69">
        <f t="shared" si="4"/>
        <v>2500</v>
      </c>
      <c r="O75" s="108">
        <f>SUM(H75:N75)</f>
        <v>23000</v>
      </c>
      <c r="P75" s="18"/>
    </row>
    <row r="76" spans="3:16" ht="19.5" customHeight="1">
      <c r="C76" s="68" t="s">
        <v>30</v>
      </c>
      <c r="F76" s="16" t="s">
        <v>200</v>
      </c>
      <c r="G76" s="253">
        <v>15000</v>
      </c>
      <c r="H76" s="254">
        <v>80000</v>
      </c>
      <c r="I76" s="254">
        <v>25000</v>
      </c>
      <c r="J76" s="254">
        <v>25000</v>
      </c>
      <c r="K76" s="254">
        <v>25000</v>
      </c>
      <c r="L76" s="254">
        <v>25000</v>
      </c>
      <c r="M76" s="254">
        <v>25000</v>
      </c>
      <c r="N76" s="254">
        <v>25000</v>
      </c>
      <c r="O76" s="109">
        <f>SUM(O74:O75)</f>
        <v>230000</v>
      </c>
      <c r="P76" s="18"/>
    </row>
    <row r="77" spans="3:16" ht="19.5" customHeight="1">
      <c r="C77" s="68" t="s">
        <v>31</v>
      </c>
      <c r="F77" s="16" t="s">
        <v>201</v>
      </c>
      <c r="G77" s="250">
        <v>0.1</v>
      </c>
      <c r="H77" s="251">
        <v>0.1</v>
      </c>
      <c r="I77" s="251">
        <v>0.1</v>
      </c>
      <c r="J77" s="251">
        <v>0.1</v>
      </c>
      <c r="K77" s="251">
        <v>0.1</v>
      </c>
      <c r="L77" s="251">
        <v>0.1</v>
      </c>
      <c r="M77" s="251">
        <v>0.1</v>
      </c>
      <c r="N77" s="251">
        <v>0.1</v>
      </c>
      <c r="O77" s="110"/>
      <c r="P77" s="18"/>
    </row>
    <row r="78" spans="3:16" ht="15.6" customHeight="1">
      <c r="H78" s="32"/>
      <c r="I78" s="32"/>
      <c r="J78" s="32"/>
      <c r="K78" s="32"/>
      <c r="L78" s="32"/>
      <c r="M78" s="32"/>
      <c r="N78" s="10"/>
      <c r="O78" s="33"/>
      <c r="P78" s="18"/>
    </row>
    <row r="79" spans="3:16" ht="15.6" customHeight="1">
      <c r="H79" s="32"/>
      <c r="I79" s="32"/>
      <c r="J79" s="32"/>
      <c r="K79" s="32"/>
      <c r="L79" s="32"/>
      <c r="M79" s="32"/>
      <c r="N79" s="10"/>
      <c r="O79" s="33"/>
      <c r="P79" s="18"/>
    </row>
    <row r="80" spans="3:16" s="3" customFormat="1" ht="17.45" customHeight="1">
      <c r="F80" s="442" t="s">
        <v>27</v>
      </c>
      <c r="G80" s="442"/>
      <c r="H80" s="442"/>
      <c r="I80" s="442"/>
      <c r="J80" s="442"/>
      <c r="K80" s="442"/>
      <c r="L80" s="442"/>
      <c r="M80" s="442"/>
      <c r="N80" s="442"/>
      <c r="O80" s="442"/>
      <c r="P80" s="18"/>
    </row>
    <row r="81" spans="3:21" ht="19.5" customHeight="1">
      <c r="C81" s="31" t="s">
        <v>32</v>
      </c>
      <c r="D81" t="s">
        <v>29</v>
      </c>
      <c r="F81" s="26" t="s">
        <v>28</v>
      </c>
      <c r="G81" s="95">
        <f>G83*(1-G84)</f>
        <v>212500</v>
      </c>
      <c r="H81" s="30">
        <f>H83*(1-H84)</f>
        <v>212500</v>
      </c>
      <c r="I81" s="30">
        <f t="shared" ref="I81:N81" si="5">I83*(1-I84)</f>
        <v>212500</v>
      </c>
      <c r="J81" s="30">
        <f t="shared" si="5"/>
        <v>212500</v>
      </c>
      <c r="K81" s="30">
        <f t="shared" si="5"/>
        <v>212500</v>
      </c>
      <c r="L81" s="30">
        <f t="shared" si="5"/>
        <v>212500</v>
      </c>
      <c r="M81" s="30">
        <f t="shared" si="5"/>
        <v>212500</v>
      </c>
      <c r="N81" s="30">
        <f t="shared" si="5"/>
        <v>212500</v>
      </c>
      <c r="O81" s="108">
        <f>SUM(H81:N81)</f>
        <v>1487500</v>
      </c>
      <c r="P81" s="18"/>
    </row>
    <row r="82" spans="3:21" ht="19.5" customHeight="1">
      <c r="C82" s="31" t="s">
        <v>32</v>
      </c>
      <c r="D82" t="s">
        <v>29</v>
      </c>
      <c r="F82" s="125" t="s">
        <v>193</v>
      </c>
      <c r="G82" s="95">
        <f>G83*G84</f>
        <v>37500</v>
      </c>
      <c r="H82" s="69">
        <f>H83*H84</f>
        <v>37500</v>
      </c>
      <c r="I82" s="69">
        <f t="shared" ref="I82" si="6">I83*I84</f>
        <v>37500</v>
      </c>
      <c r="J82" s="69">
        <f t="shared" ref="J82" si="7">J83*J84</f>
        <v>37500</v>
      </c>
      <c r="K82" s="69">
        <f t="shared" ref="K82" si="8">K83*K84</f>
        <v>37500</v>
      </c>
      <c r="L82" s="69">
        <f t="shared" ref="L82" si="9">L83*L84</f>
        <v>37500</v>
      </c>
      <c r="M82" s="69">
        <f t="shared" ref="M82" si="10">M83*M84</f>
        <v>37500</v>
      </c>
      <c r="N82" s="69">
        <f t="shared" ref="N82" si="11">N83*N84</f>
        <v>37500</v>
      </c>
      <c r="O82" s="108">
        <f>SUM(H82:N82)</f>
        <v>262500</v>
      </c>
      <c r="P82" s="18"/>
    </row>
    <row r="83" spans="3:21" ht="19.5" customHeight="1">
      <c r="C83" s="68" t="s">
        <v>30</v>
      </c>
      <c r="F83" s="16" t="s">
        <v>202</v>
      </c>
      <c r="G83" s="253">
        <v>250000</v>
      </c>
      <c r="H83" s="254">
        <v>250000</v>
      </c>
      <c r="I83" s="254">
        <v>250000</v>
      </c>
      <c r="J83" s="254">
        <v>250000</v>
      </c>
      <c r="K83" s="254">
        <v>250000</v>
      </c>
      <c r="L83" s="254">
        <v>250000</v>
      </c>
      <c r="M83" s="254">
        <v>250000</v>
      </c>
      <c r="N83" s="254">
        <v>250000</v>
      </c>
      <c r="O83" s="109">
        <f>SUM(O81:O82)</f>
        <v>1750000</v>
      </c>
      <c r="P83" s="18"/>
    </row>
    <row r="84" spans="3:21" ht="19.5" customHeight="1">
      <c r="C84" s="68" t="s">
        <v>31</v>
      </c>
      <c r="F84" s="16" t="s">
        <v>201</v>
      </c>
      <c r="G84" s="250">
        <v>0.15</v>
      </c>
      <c r="H84" s="251">
        <v>0.15</v>
      </c>
      <c r="I84" s="251">
        <v>0.15</v>
      </c>
      <c r="J84" s="251">
        <v>0.15</v>
      </c>
      <c r="K84" s="251">
        <v>0.15</v>
      </c>
      <c r="L84" s="251">
        <v>0.15</v>
      </c>
      <c r="M84" s="251">
        <v>0.15</v>
      </c>
      <c r="N84" s="251">
        <v>0.15</v>
      </c>
      <c r="O84" s="110"/>
      <c r="P84" s="18"/>
    </row>
    <row r="85" spans="3:21" ht="15.6" customHeight="1">
      <c r="H85" s="32"/>
      <c r="I85" s="32"/>
      <c r="J85" s="32"/>
      <c r="K85" s="32"/>
      <c r="L85" s="32"/>
      <c r="M85" s="32"/>
      <c r="N85" s="10"/>
      <c r="O85" s="33"/>
      <c r="P85" s="18"/>
    </row>
    <row r="86" spans="3:21" ht="15.6" customHeight="1">
      <c r="G86" s="104" t="s">
        <v>191</v>
      </c>
      <c r="H86" s="32"/>
      <c r="I86" s="32"/>
      <c r="J86" s="32"/>
      <c r="K86" s="32"/>
      <c r="L86" s="32"/>
      <c r="M86" s="32"/>
      <c r="N86" s="10"/>
      <c r="O86" s="33"/>
      <c r="P86" s="18"/>
    </row>
    <row r="87" spans="3:21" s="3" customFormat="1" ht="20.100000000000001" customHeight="1">
      <c r="F87" s="442" t="s">
        <v>213</v>
      </c>
      <c r="G87" s="442"/>
      <c r="H87" s="442"/>
      <c r="I87" s="442"/>
      <c r="J87" s="442"/>
      <c r="K87" s="442"/>
      <c r="L87" s="442"/>
      <c r="M87" s="442"/>
      <c r="N87" s="442"/>
      <c r="O87" s="442"/>
      <c r="P87" s="18"/>
    </row>
    <row r="88" spans="3:21" ht="18" customHeight="1">
      <c r="C88" s="31" t="s">
        <v>32</v>
      </c>
      <c r="D88" t="s">
        <v>29</v>
      </c>
      <c r="F88" s="26" t="s">
        <v>28</v>
      </c>
      <c r="G88" s="96">
        <f>G90*(1-G93)</f>
        <v>337500</v>
      </c>
      <c r="H88" s="30">
        <f>H92*(1-H93)</f>
        <v>-9450</v>
      </c>
      <c r="I88" s="30">
        <f t="shared" ref="I88:N88" si="12">I92*(1-I93)</f>
        <v>40050</v>
      </c>
      <c r="J88" s="30">
        <f t="shared" si="12"/>
        <v>40050</v>
      </c>
      <c r="K88" s="30">
        <f t="shared" si="12"/>
        <v>40050</v>
      </c>
      <c r="L88" s="30">
        <f t="shared" si="12"/>
        <v>40050</v>
      </c>
      <c r="M88" s="30">
        <f t="shared" si="12"/>
        <v>40050</v>
      </c>
      <c r="N88" s="30">
        <f t="shared" si="12"/>
        <v>40050</v>
      </c>
      <c r="O88" s="108">
        <f>SUM(H88:N88)</f>
        <v>230850</v>
      </c>
      <c r="P88" s="18"/>
    </row>
    <row r="89" spans="3:21" ht="18" customHeight="1">
      <c r="C89" s="31" t="s">
        <v>32</v>
      </c>
      <c r="D89" t="s">
        <v>29</v>
      </c>
      <c r="F89" s="125" t="s">
        <v>193</v>
      </c>
      <c r="G89" s="97">
        <f>G90*G93</f>
        <v>37500</v>
      </c>
      <c r="H89" s="69">
        <f>H92*H93</f>
        <v>-1050</v>
      </c>
      <c r="I89" s="69">
        <f t="shared" ref="I89:N89" si="13">I92*I93</f>
        <v>4450</v>
      </c>
      <c r="J89" s="69">
        <f t="shared" si="13"/>
        <v>4450</v>
      </c>
      <c r="K89" s="69">
        <f t="shared" si="13"/>
        <v>4450</v>
      </c>
      <c r="L89" s="69">
        <f t="shared" si="13"/>
        <v>4450</v>
      </c>
      <c r="M89" s="69">
        <f t="shared" si="13"/>
        <v>4450</v>
      </c>
      <c r="N89" s="69">
        <f t="shared" si="13"/>
        <v>4450</v>
      </c>
      <c r="O89" s="108">
        <f>SUM(H89:N89)</f>
        <v>25650</v>
      </c>
      <c r="P89" s="18"/>
      <c r="R89" s="21" t="s">
        <v>240</v>
      </c>
    </row>
    <row r="90" spans="3:21" ht="18" customHeight="1">
      <c r="C90" s="68" t="s">
        <v>30</v>
      </c>
      <c r="F90" s="16" t="s">
        <v>207</v>
      </c>
      <c r="G90" s="115">
        <f>G66</f>
        <v>375000</v>
      </c>
      <c r="H90" s="252">
        <v>262000</v>
      </c>
      <c r="I90" s="252">
        <v>317000</v>
      </c>
      <c r="J90" s="252">
        <v>317000</v>
      </c>
      <c r="K90" s="252">
        <v>317000</v>
      </c>
      <c r="L90" s="252">
        <v>317000</v>
      </c>
      <c r="M90" s="252">
        <v>317000</v>
      </c>
      <c r="N90" s="252">
        <v>317000</v>
      </c>
      <c r="O90" s="154">
        <f>SUM(H90:N90)</f>
        <v>2164000</v>
      </c>
      <c r="P90" s="18"/>
      <c r="R90" s="33">
        <f>AVERAGEIF(H92:N92,"&gt;0",H92:N92)</f>
        <v>44500</v>
      </c>
    </row>
    <row r="91" spans="3:21" ht="18" customHeight="1">
      <c r="C91" s="68"/>
      <c r="F91" s="133" t="s">
        <v>216</v>
      </c>
      <c r="G91" s="149">
        <f>K66</f>
        <v>0</v>
      </c>
      <c r="H91" s="148">
        <f t="shared" ref="H91:N91" si="14">IF(H90&gt;0,-$J$152,0)</f>
        <v>-272500</v>
      </c>
      <c r="I91" s="148">
        <f t="shared" si="14"/>
        <v>-272500</v>
      </c>
      <c r="J91" s="148">
        <f t="shared" si="14"/>
        <v>-272500</v>
      </c>
      <c r="K91" s="148">
        <f t="shared" si="14"/>
        <v>-272500</v>
      </c>
      <c r="L91" s="148">
        <f t="shared" si="14"/>
        <v>-272500</v>
      </c>
      <c r="M91" s="148">
        <f t="shared" si="14"/>
        <v>-272500</v>
      </c>
      <c r="N91" s="148">
        <f t="shared" si="14"/>
        <v>-272500</v>
      </c>
      <c r="O91" s="153">
        <f>SUM(G91:N91)</f>
        <v>-1907500</v>
      </c>
      <c r="P91" s="18"/>
    </row>
    <row r="92" spans="3:21" ht="18" customHeight="1">
      <c r="C92" s="68"/>
      <c r="F92" s="67" t="s">
        <v>217</v>
      </c>
      <c r="G92" s="155">
        <f>G90-G91</f>
        <v>375000</v>
      </c>
      <c r="H92" s="156">
        <f>H90+H91</f>
        <v>-10500</v>
      </c>
      <c r="I92" s="156">
        <f t="shared" ref="I92:N92" si="15">I90+I91</f>
        <v>44500</v>
      </c>
      <c r="J92" s="156">
        <f t="shared" si="15"/>
        <v>44500</v>
      </c>
      <c r="K92" s="156">
        <f t="shared" si="15"/>
        <v>44500</v>
      </c>
      <c r="L92" s="156">
        <f t="shared" si="15"/>
        <v>44500</v>
      </c>
      <c r="M92" s="156">
        <f t="shared" si="15"/>
        <v>44500</v>
      </c>
      <c r="N92" s="156">
        <f t="shared" si="15"/>
        <v>44500</v>
      </c>
      <c r="O92" s="157">
        <f>SUM(G92:N92)</f>
        <v>631500</v>
      </c>
      <c r="P92" s="18"/>
    </row>
    <row r="93" spans="3:21" ht="18" customHeight="1">
      <c r="C93" s="68" t="s">
        <v>31</v>
      </c>
      <c r="F93" s="16" t="s">
        <v>201</v>
      </c>
      <c r="G93" s="250">
        <v>0.1</v>
      </c>
      <c r="H93" s="251">
        <v>0.1</v>
      </c>
      <c r="I93" s="251">
        <v>0.1</v>
      </c>
      <c r="J93" s="251">
        <v>0.1</v>
      </c>
      <c r="K93" s="251">
        <v>0.1</v>
      </c>
      <c r="L93" s="251">
        <v>0.1</v>
      </c>
      <c r="M93" s="251">
        <v>0.1</v>
      </c>
      <c r="N93" s="251">
        <v>0.1</v>
      </c>
      <c r="O93" s="110"/>
      <c r="P93" s="18"/>
    </row>
    <row r="94" spans="3:21">
      <c r="C94" s="31"/>
      <c r="F94" s="34"/>
      <c r="G94" s="34"/>
      <c r="H94" s="35"/>
      <c r="I94" s="35"/>
      <c r="J94" s="35"/>
      <c r="K94" s="35"/>
      <c r="L94" s="35"/>
      <c r="M94" s="36"/>
      <c r="N94" s="37"/>
      <c r="O94" s="37"/>
      <c r="P94" s="18"/>
    </row>
    <row r="95" spans="3:21">
      <c r="C95" s="31"/>
      <c r="F95" s="34"/>
      <c r="G95" s="34"/>
      <c r="H95" s="35"/>
      <c r="I95" s="35"/>
      <c r="J95" s="35"/>
      <c r="K95" s="35"/>
      <c r="L95" s="35"/>
      <c r="M95" s="36"/>
      <c r="N95" s="37"/>
      <c r="O95" s="37"/>
      <c r="P95" s="18"/>
      <c r="R95" t="s">
        <v>255</v>
      </c>
    </row>
    <row r="96" spans="3:21" ht="18.75" customHeight="1">
      <c r="C96" s="31" t="s">
        <v>32</v>
      </c>
      <c r="D96" t="s">
        <v>29</v>
      </c>
      <c r="F96" s="61" t="s">
        <v>43</v>
      </c>
      <c r="G96" s="267">
        <f>G74+G81+G88</f>
        <v>563500</v>
      </c>
      <c r="H96" s="268">
        <f>H74+H81+H88</f>
        <v>275050</v>
      </c>
      <c r="I96" s="268">
        <f t="shared" ref="I96:N96" si="16">I74+I81+I88</f>
        <v>275050</v>
      </c>
      <c r="J96" s="268">
        <f t="shared" si="16"/>
        <v>275050</v>
      </c>
      <c r="K96" s="268">
        <f t="shared" si="16"/>
        <v>275050</v>
      </c>
      <c r="L96" s="268">
        <f t="shared" si="16"/>
        <v>275050</v>
      </c>
      <c r="M96" s="268">
        <f t="shared" si="16"/>
        <v>275050</v>
      </c>
      <c r="N96" s="268">
        <f t="shared" si="16"/>
        <v>275050</v>
      </c>
      <c r="O96" s="269">
        <f>SUM(H96:N96)</f>
        <v>1925350</v>
      </c>
      <c r="P96" s="18"/>
      <c r="U96" s="21" t="s">
        <v>256</v>
      </c>
    </row>
    <row r="97" spans="3:22" ht="18.75" customHeight="1">
      <c r="C97" s="31" t="s">
        <v>32</v>
      </c>
      <c r="D97" t="s">
        <v>29</v>
      </c>
      <c r="F97" s="61" t="s">
        <v>47</v>
      </c>
      <c r="G97" s="270">
        <f>G75+G82+G89</f>
        <v>76500</v>
      </c>
      <c r="H97" s="268">
        <f>H75+H82+H89</f>
        <v>44450</v>
      </c>
      <c r="I97" s="268">
        <f t="shared" ref="I97:N97" si="17">I75+I82+I89</f>
        <v>44450</v>
      </c>
      <c r="J97" s="268">
        <f t="shared" si="17"/>
        <v>44450</v>
      </c>
      <c r="K97" s="268">
        <f t="shared" si="17"/>
        <v>44450</v>
      </c>
      <c r="L97" s="268">
        <f t="shared" si="17"/>
        <v>44450</v>
      </c>
      <c r="M97" s="268">
        <f t="shared" si="17"/>
        <v>44450</v>
      </c>
      <c r="N97" s="268">
        <f t="shared" si="17"/>
        <v>44450</v>
      </c>
      <c r="O97" s="269">
        <f>SUM(H97:N97)</f>
        <v>311150</v>
      </c>
      <c r="P97" s="18"/>
      <c r="R97" s="15" t="s">
        <v>254</v>
      </c>
      <c r="S97" s="33">
        <f>I66</f>
        <v>387000</v>
      </c>
      <c r="U97" s="11">
        <v>592000</v>
      </c>
      <c r="V97" t="s">
        <v>76</v>
      </c>
    </row>
    <row r="98" spans="3:22" s="3" customFormat="1" ht="18.75" customHeight="1">
      <c r="C98" s="31" t="s">
        <v>32</v>
      </c>
      <c r="D98" t="s">
        <v>29</v>
      </c>
      <c r="F98" s="117" t="s">
        <v>15</v>
      </c>
      <c r="G98" s="121">
        <f>SUM(G96:G97)</f>
        <v>640000</v>
      </c>
      <c r="H98" s="122">
        <f t="shared" ref="H98:O98" si="18">SUM(H96:H97)</f>
        <v>319500</v>
      </c>
      <c r="I98" s="122">
        <f t="shared" si="18"/>
        <v>319500</v>
      </c>
      <c r="J98" s="122">
        <f t="shared" si="18"/>
        <v>319500</v>
      </c>
      <c r="K98" s="122">
        <f t="shared" si="18"/>
        <v>319500</v>
      </c>
      <c r="L98" s="122">
        <f t="shared" si="18"/>
        <v>319500</v>
      </c>
      <c r="M98" s="122">
        <f t="shared" si="18"/>
        <v>319500</v>
      </c>
      <c r="N98" s="123">
        <f t="shared" si="18"/>
        <v>319500</v>
      </c>
      <c r="O98" s="124">
        <f t="shared" si="18"/>
        <v>2236500</v>
      </c>
      <c r="P98" s="18"/>
      <c r="R98" s="151" t="s">
        <v>214</v>
      </c>
      <c r="S98" s="152">
        <f>O98-S97</f>
        <v>1849500</v>
      </c>
      <c r="U98" s="150">
        <v>296000</v>
      </c>
      <c r="V98" s="3" t="s">
        <v>77</v>
      </c>
    </row>
    <row r="99" spans="3:22">
      <c r="C99" s="31"/>
      <c r="F99" s="478" t="s">
        <v>16</v>
      </c>
      <c r="G99" s="478"/>
      <c r="H99" s="478"/>
      <c r="I99" s="478"/>
      <c r="J99" s="478"/>
      <c r="K99" s="478"/>
      <c r="L99" s="478"/>
      <c r="M99" s="478"/>
      <c r="N99" s="478"/>
      <c r="P99" s="18"/>
    </row>
    <row r="100" spans="3:22">
      <c r="C100" s="31"/>
      <c r="G100" s="38"/>
      <c r="H100" s="38"/>
      <c r="I100" s="38"/>
      <c r="J100" s="38"/>
      <c r="K100" s="39"/>
      <c r="P100" s="18"/>
    </row>
    <row r="101" spans="3:22" ht="14.45" customHeight="1">
      <c r="C101" s="31"/>
      <c r="F101" s="431" t="s">
        <v>194</v>
      </c>
      <c r="G101" s="432"/>
      <c r="H101" s="432"/>
      <c r="I101" s="432"/>
      <c r="J101" s="432"/>
      <c r="K101" s="432"/>
      <c r="L101" s="432"/>
      <c r="M101" s="432"/>
      <c r="P101" s="18"/>
    </row>
    <row r="102" spans="3:22" ht="17.100000000000001" customHeight="1">
      <c r="C102" s="98"/>
      <c r="F102" s="99" t="s">
        <v>195</v>
      </c>
      <c r="G102" s="271" t="s">
        <v>191</v>
      </c>
      <c r="H102" s="272" t="s">
        <v>161</v>
      </c>
      <c r="I102" s="272" t="s">
        <v>162</v>
      </c>
      <c r="J102" s="272" t="s">
        <v>163</v>
      </c>
      <c r="K102" s="272" t="s">
        <v>164</v>
      </c>
      <c r="L102" s="272" t="s">
        <v>165</v>
      </c>
      <c r="M102" s="272" t="s">
        <v>166</v>
      </c>
      <c r="N102" s="272" t="s">
        <v>167</v>
      </c>
      <c r="O102" s="273" t="s">
        <v>20</v>
      </c>
      <c r="P102" s="18"/>
    </row>
    <row r="103" spans="3:22" ht="18.75" customHeight="1">
      <c r="C103" s="31" t="s">
        <v>32</v>
      </c>
      <c r="D103" t="s">
        <v>29</v>
      </c>
      <c r="F103" s="274" t="s">
        <v>21</v>
      </c>
      <c r="G103" s="275">
        <f t="shared" ref="G103:O103" si="19">G96/G98</f>
        <v>0.88046875000000002</v>
      </c>
      <c r="H103" s="276">
        <f t="shared" si="19"/>
        <v>0.86087636932707357</v>
      </c>
      <c r="I103" s="276">
        <f t="shared" si="19"/>
        <v>0.86087636932707357</v>
      </c>
      <c r="J103" s="276">
        <f t="shared" si="19"/>
        <v>0.86087636932707357</v>
      </c>
      <c r="K103" s="276">
        <f t="shared" si="19"/>
        <v>0.86087636932707357</v>
      </c>
      <c r="L103" s="276">
        <f t="shared" si="19"/>
        <v>0.86087636932707357</v>
      </c>
      <c r="M103" s="276">
        <f t="shared" si="19"/>
        <v>0.86087636932707357</v>
      </c>
      <c r="N103" s="276">
        <f t="shared" si="19"/>
        <v>0.86087636932707357</v>
      </c>
      <c r="O103" s="277">
        <f t="shared" si="19"/>
        <v>0.86087636932707357</v>
      </c>
      <c r="P103" s="18"/>
    </row>
    <row r="104" spans="3:22" ht="18.75" customHeight="1">
      <c r="C104" s="31" t="s">
        <v>32</v>
      </c>
      <c r="D104" t="s">
        <v>29</v>
      </c>
      <c r="F104" s="274" t="s">
        <v>22</v>
      </c>
      <c r="G104" s="275">
        <f t="shared" ref="G104:O104" si="20">G97/G98</f>
        <v>0.11953125000000001</v>
      </c>
      <c r="H104" s="276">
        <f t="shared" si="20"/>
        <v>0.13912363067292643</v>
      </c>
      <c r="I104" s="276">
        <f t="shared" si="20"/>
        <v>0.13912363067292643</v>
      </c>
      <c r="J104" s="276">
        <f t="shared" si="20"/>
        <v>0.13912363067292643</v>
      </c>
      <c r="K104" s="276">
        <f t="shared" si="20"/>
        <v>0.13912363067292643</v>
      </c>
      <c r="L104" s="276">
        <f t="shared" si="20"/>
        <v>0.13912363067292643</v>
      </c>
      <c r="M104" s="276">
        <f t="shared" si="20"/>
        <v>0.13912363067292643</v>
      </c>
      <c r="N104" s="276">
        <f t="shared" si="20"/>
        <v>0.13912363067292643</v>
      </c>
      <c r="O104" s="277">
        <f t="shared" si="20"/>
        <v>0.13912363067292643</v>
      </c>
      <c r="P104" s="18"/>
    </row>
    <row r="105" spans="3:22">
      <c r="P105" s="18"/>
    </row>
    <row r="106" spans="3:22">
      <c r="P106" s="18"/>
    </row>
    <row r="107" spans="3:22">
      <c r="E107" s="13" t="s">
        <v>45</v>
      </c>
      <c r="F107" s="13" t="s">
        <v>54</v>
      </c>
      <c r="G107" s="12"/>
      <c r="H107" s="12"/>
      <c r="I107" s="12"/>
      <c r="J107" s="12"/>
      <c r="K107" s="12"/>
      <c r="L107" s="12"/>
      <c r="M107" s="12"/>
      <c r="N107" s="12"/>
      <c r="O107" s="12"/>
      <c r="P107" s="18"/>
    </row>
    <row r="108" spans="3:22">
      <c r="F108" s="8" t="s">
        <v>79</v>
      </c>
      <c r="P108" s="18"/>
    </row>
    <row r="109" spans="3:22">
      <c r="F109" s="8"/>
      <c r="P109" s="18"/>
    </row>
    <row r="110" spans="3:22" s="3" customFormat="1" ht="17.45" customHeight="1">
      <c r="C110" s="31"/>
      <c r="F110" s="442" t="s">
        <v>52</v>
      </c>
      <c r="G110" s="442"/>
      <c r="H110" s="442"/>
      <c r="I110" s="442"/>
      <c r="J110" s="442"/>
      <c r="K110" s="442"/>
      <c r="L110" s="442"/>
      <c r="M110" s="442"/>
      <c r="N110" s="442"/>
      <c r="O110" s="442"/>
      <c r="P110" s="18"/>
    </row>
    <row r="111" spans="3:22">
      <c r="F111" s="21" t="s">
        <v>50</v>
      </c>
      <c r="H111" s="22" t="s">
        <v>49</v>
      </c>
      <c r="J111" s="21" t="s">
        <v>58</v>
      </c>
      <c r="P111" s="18"/>
    </row>
    <row r="112" spans="3:22" ht="17.45" customHeight="1">
      <c r="C112" s="15" t="s">
        <v>144</v>
      </c>
      <c r="E112">
        <v>1</v>
      </c>
      <c r="F112" s="430" t="s">
        <v>278</v>
      </c>
      <c r="G112" s="430"/>
      <c r="H112" s="278">
        <v>5000</v>
      </c>
      <c r="I112" s="107"/>
      <c r="J112" s="430" t="s">
        <v>286</v>
      </c>
      <c r="K112" s="430"/>
      <c r="L112" s="430"/>
      <c r="M112" s="430"/>
      <c r="N112" s="430"/>
      <c r="P112" s="18"/>
      <c r="Q112" t="s">
        <v>56</v>
      </c>
      <c r="R112" t="s">
        <v>57</v>
      </c>
    </row>
    <row r="113" spans="3:18" ht="17.45" customHeight="1">
      <c r="E113">
        <v>2</v>
      </c>
      <c r="F113" s="430" t="s">
        <v>279</v>
      </c>
      <c r="G113" s="430"/>
      <c r="H113" s="279">
        <v>5000</v>
      </c>
      <c r="I113" s="107"/>
      <c r="J113" s="430" t="s">
        <v>286</v>
      </c>
      <c r="K113" s="430"/>
      <c r="L113" s="430"/>
      <c r="M113" s="430"/>
      <c r="N113" s="430"/>
      <c r="P113" s="18"/>
    </row>
    <row r="114" spans="3:18" ht="17.45" customHeight="1">
      <c r="E114">
        <v>3</v>
      </c>
      <c r="F114" s="430" t="s">
        <v>280</v>
      </c>
      <c r="G114" s="430"/>
      <c r="H114" s="279">
        <v>5000</v>
      </c>
      <c r="I114" s="107"/>
      <c r="J114" s="430" t="s">
        <v>286</v>
      </c>
      <c r="K114" s="430"/>
      <c r="L114" s="430"/>
      <c r="M114" s="430"/>
      <c r="N114" s="430"/>
      <c r="P114" s="18"/>
    </row>
    <row r="115" spans="3:18" ht="17.45" customHeight="1">
      <c r="E115">
        <v>4</v>
      </c>
      <c r="F115" s="430" t="s">
        <v>281</v>
      </c>
      <c r="G115" s="430"/>
      <c r="H115" s="279">
        <v>5000</v>
      </c>
      <c r="I115" s="107"/>
      <c r="J115" s="430" t="s">
        <v>286</v>
      </c>
      <c r="K115" s="430"/>
      <c r="L115" s="430"/>
      <c r="M115" s="430"/>
      <c r="N115" s="430"/>
      <c r="P115" s="18"/>
    </row>
    <row r="116" spans="3:18" ht="17.45" customHeight="1">
      <c r="E116">
        <v>5</v>
      </c>
      <c r="F116" s="430" t="s">
        <v>282</v>
      </c>
      <c r="G116" s="430"/>
      <c r="H116" s="279">
        <v>5000</v>
      </c>
      <c r="I116" s="107"/>
      <c r="J116" s="430" t="s">
        <v>286</v>
      </c>
      <c r="K116" s="430"/>
      <c r="L116" s="430"/>
      <c r="M116" s="430"/>
      <c r="N116" s="430"/>
      <c r="P116" s="18"/>
    </row>
    <row r="117" spans="3:18">
      <c r="F117" s="41"/>
      <c r="P117" s="18"/>
    </row>
    <row r="118" spans="3:18" s="3" customFormat="1" ht="17.45" customHeight="1">
      <c r="F118" s="442" t="s">
        <v>27</v>
      </c>
      <c r="G118" s="442"/>
      <c r="H118" s="442"/>
      <c r="I118" s="442"/>
      <c r="J118" s="442"/>
      <c r="K118" s="442"/>
      <c r="L118" s="442"/>
      <c r="M118" s="442"/>
      <c r="N118" s="442"/>
      <c r="O118" s="442"/>
      <c r="P118" s="18"/>
    </row>
    <row r="119" spans="3:18">
      <c r="F119" s="21" t="s">
        <v>50</v>
      </c>
      <c r="H119" s="22" t="s">
        <v>49</v>
      </c>
      <c r="J119" s="21" t="s">
        <v>58</v>
      </c>
    </row>
    <row r="120" spans="3:18" ht="17.45" customHeight="1">
      <c r="E120">
        <v>1</v>
      </c>
      <c r="F120" s="430" t="s">
        <v>283</v>
      </c>
      <c r="G120" s="430"/>
      <c r="H120" s="278">
        <v>200000</v>
      </c>
      <c r="I120" s="107"/>
      <c r="J120" s="430" t="s">
        <v>286</v>
      </c>
      <c r="K120" s="430"/>
      <c r="L120" s="430"/>
      <c r="M120" s="430"/>
      <c r="N120" s="430"/>
      <c r="Q120" t="s">
        <v>56</v>
      </c>
      <c r="R120" t="s">
        <v>57</v>
      </c>
    </row>
    <row r="121" spans="3:18" ht="17.45" customHeight="1">
      <c r="E121">
        <v>2</v>
      </c>
      <c r="F121" s="430" t="s">
        <v>284</v>
      </c>
      <c r="G121" s="430"/>
      <c r="H121" s="279">
        <v>50000</v>
      </c>
      <c r="I121" s="107"/>
      <c r="J121" s="430" t="s">
        <v>285</v>
      </c>
      <c r="K121" s="430"/>
      <c r="L121" s="430"/>
      <c r="M121" s="430"/>
      <c r="N121" s="430"/>
    </row>
    <row r="122" spans="3:18" ht="17.45" customHeight="1">
      <c r="E122">
        <v>3</v>
      </c>
      <c r="F122" s="430"/>
      <c r="G122" s="430"/>
      <c r="H122" s="279" t="s">
        <v>199</v>
      </c>
      <c r="I122" s="107"/>
      <c r="J122" s="430" t="s">
        <v>199</v>
      </c>
      <c r="K122" s="430"/>
      <c r="L122" s="430"/>
      <c r="M122" s="430"/>
      <c r="N122" s="430"/>
    </row>
    <row r="123" spans="3:18" ht="17.45" customHeight="1">
      <c r="E123">
        <v>4</v>
      </c>
      <c r="F123" s="430"/>
      <c r="G123" s="430"/>
      <c r="H123" s="279" t="s">
        <v>199</v>
      </c>
      <c r="I123" s="107"/>
      <c r="J123" s="430" t="s">
        <v>199</v>
      </c>
      <c r="K123" s="430"/>
      <c r="L123" s="430"/>
      <c r="M123" s="430"/>
      <c r="N123" s="430"/>
    </row>
    <row r="124" spans="3:18" ht="17.45" customHeight="1">
      <c r="E124">
        <v>5</v>
      </c>
      <c r="F124" s="430"/>
      <c r="G124" s="430"/>
      <c r="H124" s="279" t="s">
        <v>199</v>
      </c>
      <c r="I124" s="107"/>
      <c r="J124" s="430" t="s">
        <v>199</v>
      </c>
      <c r="K124" s="430"/>
      <c r="L124" s="430"/>
      <c r="M124" s="430"/>
      <c r="N124" s="430"/>
    </row>
    <row r="126" spans="3:18" s="3" customFormat="1" ht="17.45" customHeight="1">
      <c r="C126" s="31"/>
      <c r="F126" s="442" t="s">
        <v>51</v>
      </c>
      <c r="G126" s="442"/>
      <c r="H126" s="442"/>
      <c r="I126" s="442"/>
      <c r="J126" s="442"/>
      <c r="K126" s="442"/>
      <c r="L126" s="442"/>
      <c r="M126" s="442"/>
      <c r="N126" s="442"/>
      <c r="O126" s="442"/>
      <c r="P126" s="18"/>
    </row>
    <row r="127" spans="3:18">
      <c r="F127" s="21" t="s">
        <v>50</v>
      </c>
      <c r="H127" s="22" t="s">
        <v>49</v>
      </c>
      <c r="J127" s="21" t="s">
        <v>58</v>
      </c>
    </row>
    <row r="128" spans="3:18" ht="17.45" customHeight="1">
      <c r="C128" s="15" t="s">
        <v>143</v>
      </c>
      <c r="E128">
        <v>1</v>
      </c>
      <c r="F128" s="430" t="s">
        <v>288</v>
      </c>
      <c r="G128" s="430"/>
      <c r="H128" s="278">
        <v>60000</v>
      </c>
      <c r="I128" s="107"/>
      <c r="J128" s="430" t="s">
        <v>285</v>
      </c>
      <c r="K128" s="430"/>
      <c r="L128" s="430"/>
      <c r="M128" s="430"/>
      <c r="N128" s="430"/>
      <c r="Q128" t="s">
        <v>56</v>
      </c>
      <c r="R128" t="s">
        <v>57</v>
      </c>
    </row>
    <row r="129" spans="3:15" ht="17.45" customHeight="1">
      <c r="E129">
        <v>2</v>
      </c>
      <c r="F129" s="430" t="s">
        <v>287</v>
      </c>
      <c r="G129" s="430"/>
      <c r="H129" s="279">
        <v>10000</v>
      </c>
      <c r="I129" s="107"/>
      <c r="J129" s="430" t="s">
        <v>285</v>
      </c>
      <c r="K129" s="430"/>
      <c r="L129" s="430"/>
      <c r="M129" s="430"/>
      <c r="N129" s="430"/>
    </row>
    <row r="130" spans="3:15" ht="17.45" customHeight="1">
      <c r="E130">
        <v>3</v>
      </c>
      <c r="F130" s="430" t="s">
        <v>289</v>
      </c>
      <c r="G130" s="430"/>
      <c r="H130" s="279">
        <v>3000</v>
      </c>
      <c r="I130" s="107"/>
      <c r="J130" s="430" t="s">
        <v>285</v>
      </c>
      <c r="K130" s="430"/>
      <c r="L130" s="430"/>
      <c r="M130" s="430"/>
      <c r="N130" s="430"/>
    </row>
    <row r="131" spans="3:15" ht="17.45" customHeight="1">
      <c r="E131">
        <v>4</v>
      </c>
      <c r="F131" s="430" t="s">
        <v>199</v>
      </c>
      <c r="G131" s="430"/>
      <c r="H131" s="279" t="s">
        <v>199</v>
      </c>
      <c r="I131" s="107"/>
      <c r="J131" s="430" t="s">
        <v>199</v>
      </c>
      <c r="K131" s="430"/>
      <c r="L131" s="430"/>
      <c r="M131" s="430"/>
      <c r="N131" s="430"/>
    </row>
    <row r="132" spans="3:15" ht="17.45" customHeight="1">
      <c r="E132">
        <v>5</v>
      </c>
      <c r="F132" s="430" t="s">
        <v>199</v>
      </c>
      <c r="G132" s="430"/>
      <c r="H132" s="279" t="s">
        <v>199</v>
      </c>
      <c r="I132" s="107"/>
      <c r="J132" s="430" t="s">
        <v>199</v>
      </c>
      <c r="K132" s="430"/>
      <c r="L132" s="430"/>
      <c r="M132" s="430"/>
      <c r="N132" s="430"/>
    </row>
    <row r="134" spans="3:15">
      <c r="E134" s="13" t="s">
        <v>53</v>
      </c>
      <c r="F134" s="13" t="s">
        <v>48</v>
      </c>
      <c r="G134" s="12"/>
      <c r="H134" s="12"/>
      <c r="I134" s="12"/>
      <c r="J134" s="12"/>
      <c r="K134" s="12"/>
      <c r="L134" s="12"/>
      <c r="M134" s="12"/>
      <c r="N134" s="12"/>
      <c r="O134" s="12"/>
    </row>
    <row r="135" spans="3:15" ht="9.9499999999999993" customHeight="1"/>
    <row r="136" spans="3:15" ht="9.9499999999999993" customHeight="1">
      <c r="F136" s="444" t="s">
        <v>250</v>
      </c>
      <c r="G136" s="444"/>
      <c r="H136" s="444"/>
      <c r="I136" s="444"/>
      <c r="J136" s="444"/>
      <c r="K136" s="444"/>
      <c r="L136" s="444"/>
      <c r="M136" s="444"/>
      <c r="N136" s="444"/>
    </row>
    <row r="137" spans="3:15">
      <c r="F137" s="29"/>
      <c r="G137" s="27" t="s">
        <v>6</v>
      </c>
      <c r="H137" s="27" t="s">
        <v>7</v>
      </c>
      <c r="I137" s="27" t="s">
        <v>8</v>
      </c>
      <c r="J137" s="27" t="s">
        <v>9</v>
      </c>
      <c r="K137" s="27" t="s">
        <v>10</v>
      </c>
      <c r="L137" s="27" t="s">
        <v>11</v>
      </c>
      <c r="M137" s="27" t="s">
        <v>12</v>
      </c>
    </row>
    <row r="138" spans="3:15">
      <c r="F138" s="120"/>
      <c r="G138" s="94" t="s">
        <v>161</v>
      </c>
      <c r="H138" s="94" t="s">
        <v>162</v>
      </c>
      <c r="I138" s="94" t="s">
        <v>163</v>
      </c>
      <c r="J138" s="94" t="s">
        <v>164</v>
      </c>
      <c r="K138" s="94" t="s">
        <v>165</v>
      </c>
      <c r="L138" s="94" t="s">
        <v>166</v>
      </c>
      <c r="M138" s="94" t="s">
        <v>167</v>
      </c>
      <c r="N138" s="28" t="s">
        <v>13</v>
      </c>
    </row>
    <row r="139" spans="3:15">
      <c r="C139" s="70" t="s">
        <v>32</v>
      </c>
      <c r="D139" s="8" t="s">
        <v>29</v>
      </c>
      <c r="F139" s="26" t="s">
        <v>55</v>
      </c>
      <c r="G139" s="19">
        <f t="shared" ref="G139:M139" si="21">H75</f>
        <v>8000</v>
      </c>
      <c r="H139" s="19">
        <f t="shared" si="21"/>
        <v>2500</v>
      </c>
      <c r="I139" s="19">
        <f t="shared" si="21"/>
        <v>2500</v>
      </c>
      <c r="J139" s="19">
        <f t="shared" si="21"/>
        <v>2500</v>
      </c>
      <c r="K139" s="19">
        <f t="shared" si="21"/>
        <v>2500</v>
      </c>
      <c r="L139" s="19">
        <f t="shared" si="21"/>
        <v>2500</v>
      </c>
      <c r="M139" s="19">
        <f t="shared" si="21"/>
        <v>2500</v>
      </c>
      <c r="N139" s="71">
        <f>SUM(G139:M139)</f>
        <v>23000</v>
      </c>
    </row>
    <row r="140" spans="3:15">
      <c r="C140" s="70" t="s">
        <v>32</v>
      </c>
      <c r="D140" s="8" t="s">
        <v>29</v>
      </c>
      <c r="F140" s="26" t="s">
        <v>27</v>
      </c>
      <c r="G140" s="19">
        <f t="shared" ref="G140:M140" si="22">H82</f>
        <v>37500</v>
      </c>
      <c r="H140" s="19">
        <f t="shared" si="22"/>
        <v>37500</v>
      </c>
      <c r="I140" s="19">
        <f t="shared" si="22"/>
        <v>37500</v>
      </c>
      <c r="J140" s="19">
        <f t="shared" si="22"/>
        <v>37500</v>
      </c>
      <c r="K140" s="19">
        <f t="shared" si="22"/>
        <v>37500</v>
      </c>
      <c r="L140" s="19">
        <f t="shared" si="22"/>
        <v>37500</v>
      </c>
      <c r="M140" s="19">
        <f t="shared" si="22"/>
        <v>37500</v>
      </c>
      <c r="N140" s="71">
        <f t="shared" ref="N140:N141" si="23">SUM(G140:M140)</f>
        <v>262500</v>
      </c>
    </row>
    <row r="141" spans="3:15">
      <c r="C141" s="70" t="s">
        <v>32</v>
      </c>
      <c r="D141" s="8" t="s">
        <v>29</v>
      </c>
      <c r="F141" s="26" t="s">
        <v>14</v>
      </c>
      <c r="G141" s="19">
        <f t="shared" ref="G141:M141" si="24">H89</f>
        <v>-1050</v>
      </c>
      <c r="H141" s="19">
        <f t="shared" si="24"/>
        <v>4450</v>
      </c>
      <c r="I141" s="19">
        <f t="shared" si="24"/>
        <v>4450</v>
      </c>
      <c r="J141" s="19">
        <f t="shared" si="24"/>
        <v>4450</v>
      </c>
      <c r="K141" s="19">
        <f t="shared" si="24"/>
        <v>4450</v>
      </c>
      <c r="L141" s="19">
        <f t="shared" si="24"/>
        <v>4450</v>
      </c>
      <c r="M141" s="19">
        <f t="shared" si="24"/>
        <v>4450</v>
      </c>
      <c r="N141" s="71">
        <f t="shared" si="23"/>
        <v>25650</v>
      </c>
    </row>
    <row r="142" spans="3:15" ht="6" customHeight="1"/>
    <row r="143" spans="3:15">
      <c r="L143" s="14" t="s">
        <v>62</v>
      </c>
      <c r="N143" s="71">
        <f>SUM(N139:N142)</f>
        <v>311150</v>
      </c>
    </row>
    <row r="144" spans="3:15" ht="7.5" customHeight="1">
      <c r="N144" s="42"/>
    </row>
    <row r="145" spans="3:19" s="3" customFormat="1" ht="17.45" customHeight="1">
      <c r="C145" s="31"/>
      <c r="F145" s="442" t="s">
        <v>59</v>
      </c>
      <c r="G145" s="442"/>
      <c r="H145" s="442"/>
      <c r="I145" s="442"/>
      <c r="J145" s="442"/>
      <c r="K145" s="442"/>
      <c r="L145" s="442"/>
      <c r="M145" s="442"/>
      <c r="N145" s="442"/>
      <c r="O145" s="442"/>
      <c r="P145" s="18"/>
    </row>
    <row r="146" spans="3:19" ht="15" customHeight="1">
      <c r="C146" s="425"/>
      <c r="F146" s="422" t="s">
        <v>241</v>
      </c>
      <c r="G146" s="422"/>
      <c r="H146" s="422"/>
      <c r="I146" s="422"/>
      <c r="J146" s="422"/>
      <c r="K146" s="422"/>
      <c r="L146" s="422"/>
      <c r="M146" s="422"/>
      <c r="N146" s="422"/>
      <c r="O146" s="422"/>
    </row>
    <row r="147" spans="3:19" ht="21.75" customHeight="1">
      <c r="C147" s="425"/>
      <c r="F147" s="422"/>
      <c r="G147" s="422"/>
      <c r="H147" s="422"/>
      <c r="I147" s="422"/>
      <c r="J147" s="422"/>
      <c r="K147" s="422"/>
      <c r="L147" s="422"/>
      <c r="M147" s="422"/>
      <c r="N147" s="422"/>
      <c r="O147" s="422"/>
    </row>
    <row r="148" spans="3:19" ht="8.1" customHeight="1">
      <c r="C148" s="425"/>
      <c r="F148" s="139"/>
      <c r="N148" s="42"/>
    </row>
    <row r="149" spans="3:19">
      <c r="C149" s="126"/>
      <c r="F149" s="182" t="s">
        <v>262</v>
      </c>
      <c r="J149" s="249">
        <v>0.5</v>
      </c>
      <c r="N149" s="42"/>
    </row>
    <row r="150" spans="3:19" ht="9.75" customHeight="1">
      <c r="C150" s="126"/>
      <c r="F150" s="62"/>
      <c r="N150" s="42"/>
    </row>
    <row r="151" spans="3:19" ht="15.6" customHeight="1">
      <c r="F151" s="72" t="s">
        <v>63</v>
      </c>
      <c r="G151" s="192" t="s">
        <v>271</v>
      </c>
      <c r="H151" s="24" t="s">
        <v>52</v>
      </c>
      <c r="I151" s="24" t="s">
        <v>27</v>
      </c>
      <c r="J151" s="24" t="s">
        <v>14</v>
      </c>
      <c r="K151" s="25" t="s">
        <v>270</v>
      </c>
      <c r="M151" s="91" t="s">
        <v>60</v>
      </c>
      <c r="N151" s="73"/>
    </row>
    <row r="152" spans="3:19" ht="18.600000000000001" customHeight="1">
      <c r="C152" s="427" t="s">
        <v>269</v>
      </c>
      <c r="D152" s="428" t="s">
        <v>29</v>
      </c>
      <c r="E152">
        <v>1</v>
      </c>
      <c r="F152" s="112" t="s">
        <v>153</v>
      </c>
      <c r="G152" s="112"/>
      <c r="H152" s="113" t="s">
        <v>203</v>
      </c>
      <c r="I152" s="113" t="s">
        <v>203</v>
      </c>
      <c r="J152" s="140">
        <f>J149*'Sample_Sect F-I'!H105</f>
        <v>272500</v>
      </c>
      <c r="K152" s="114">
        <f>SUM(H152:J152)</f>
        <v>272500</v>
      </c>
      <c r="M152" s="468" t="s">
        <v>106</v>
      </c>
      <c r="N152" s="468"/>
    </row>
    <row r="153" spans="3:19" ht="18.75" customHeight="1">
      <c r="C153" s="427"/>
      <c r="D153" s="428"/>
      <c r="E153">
        <v>2</v>
      </c>
      <c r="F153" s="445" t="s">
        <v>290</v>
      </c>
      <c r="G153" s="445"/>
      <c r="H153" s="278">
        <v>23000</v>
      </c>
      <c r="I153" s="278">
        <v>262500</v>
      </c>
      <c r="J153" s="278">
        <v>216400</v>
      </c>
      <c r="K153" s="118">
        <f t="shared" ref="K153:K156" si="25">SUM(H153:J153)</f>
        <v>501900</v>
      </c>
      <c r="M153" s="469" t="s">
        <v>106</v>
      </c>
      <c r="N153" s="469"/>
    </row>
    <row r="154" spans="3:19" ht="18.75" customHeight="1">
      <c r="C154" s="427"/>
      <c r="D154" s="428"/>
      <c r="E154">
        <v>3</v>
      </c>
      <c r="F154" s="424" t="s">
        <v>199</v>
      </c>
      <c r="G154" s="424"/>
      <c r="H154" s="279" t="s">
        <v>199</v>
      </c>
      <c r="I154" s="279" t="s">
        <v>199</v>
      </c>
      <c r="J154" s="279" t="s">
        <v>199</v>
      </c>
      <c r="K154" s="119">
        <f t="shared" si="25"/>
        <v>0</v>
      </c>
      <c r="M154" s="470" t="s">
        <v>89</v>
      </c>
      <c r="N154" s="470"/>
    </row>
    <row r="155" spans="3:19" ht="18.75" customHeight="1">
      <c r="C155" s="427"/>
      <c r="D155" s="428"/>
      <c r="E155">
        <v>4</v>
      </c>
      <c r="F155" s="424" t="s">
        <v>199</v>
      </c>
      <c r="G155" s="424"/>
      <c r="H155" s="279" t="s">
        <v>199</v>
      </c>
      <c r="I155" s="279" t="s">
        <v>199</v>
      </c>
      <c r="J155" s="279" t="s">
        <v>199</v>
      </c>
      <c r="K155" s="119">
        <f t="shared" si="25"/>
        <v>0</v>
      </c>
      <c r="M155" s="470" t="s">
        <v>89</v>
      </c>
      <c r="N155" s="470"/>
    </row>
    <row r="156" spans="3:19" ht="18.75" customHeight="1">
      <c r="C156" s="427"/>
      <c r="D156" s="428"/>
      <c r="E156">
        <v>5</v>
      </c>
      <c r="F156" s="479" t="s">
        <v>199</v>
      </c>
      <c r="G156" s="479"/>
      <c r="H156" s="280" t="s">
        <v>199</v>
      </c>
      <c r="I156" s="280" t="s">
        <v>199</v>
      </c>
      <c r="J156" s="280" t="s">
        <v>199</v>
      </c>
      <c r="K156" s="134">
        <f t="shared" si="25"/>
        <v>0</v>
      </c>
      <c r="M156" s="471" t="s">
        <v>89</v>
      </c>
      <c r="N156" s="471"/>
    </row>
    <row r="157" spans="3:19">
      <c r="R157" s="21" t="s">
        <v>204</v>
      </c>
    </row>
    <row r="158" spans="3:19" ht="17.45" customHeight="1">
      <c r="F158" s="111"/>
      <c r="I158" s="15" t="s">
        <v>61</v>
      </c>
      <c r="K158" s="132">
        <f>SUM(K152:K157)</f>
        <v>774400</v>
      </c>
      <c r="Q158" t="s">
        <v>263</v>
      </c>
      <c r="R158" s="74">
        <f>N143-K160</f>
        <v>-190750</v>
      </c>
      <c r="S158" s="1" t="str">
        <f>IF(R158=0,"chk OK","DOES NOT MATCH!!! Check  funding totals")</f>
        <v>DOES NOT MATCH!!! Check  funding totals</v>
      </c>
    </row>
    <row r="159" spans="3:19" ht="12" customHeight="1">
      <c r="F159" s="111"/>
      <c r="I159" s="15"/>
      <c r="R159" s="74"/>
      <c r="S159" s="1"/>
    </row>
    <row r="160" spans="3:19" s="3" customFormat="1" ht="23.1" customHeight="1">
      <c r="F160" s="183"/>
      <c r="H160" s="184"/>
      <c r="I160" s="185" t="s">
        <v>215</v>
      </c>
      <c r="J160" s="185"/>
      <c r="K160" s="186">
        <f>K158-K152</f>
        <v>501900</v>
      </c>
      <c r="R160" s="187"/>
      <c r="S160" s="188"/>
    </row>
    <row r="161" spans="6:14" ht="15.6" customHeight="1" thickBot="1"/>
    <row r="162" spans="6:14" ht="14.45" customHeight="1">
      <c r="F162" s="433" t="s">
        <v>229</v>
      </c>
      <c r="G162" s="434"/>
      <c r="H162" s="434"/>
      <c r="I162" s="434"/>
      <c r="J162" s="434"/>
      <c r="K162" s="434"/>
      <c r="L162" s="434"/>
      <c r="M162" s="434"/>
      <c r="N162" s="435"/>
    </row>
    <row r="163" spans="6:14">
      <c r="F163" s="436"/>
      <c r="G163" s="437"/>
      <c r="H163" s="437"/>
      <c r="I163" s="437"/>
      <c r="J163" s="437"/>
      <c r="K163" s="437"/>
      <c r="L163" s="437"/>
      <c r="M163" s="437"/>
      <c r="N163" s="438"/>
    </row>
    <row r="164" spans="6:14">
      <c r="F164" s="436"/>
      <c r="G164" s="437"/>
      <c r="H164" s="437"/>
      <c r="I164" s="437"/>
      <c r="J164" s="437"/>
      <c r="K164" s="437"/>
      <c r="L164" s="437"/>
      <c r="M164" s="437"/>
      <c r="N164" s="438"/>
    </row>
    <row r="165" spans="6:14" ht="15.75" thickBot="1">
      <c r="F165" s="439"/>
      <c r="G165" s="440"/>
      <c r="H165" s="440"/>
      <c r="I165" s="440"/>
      <c r="J165" s="440"/>
      <c r="K165" s="440"/>
      <c r="L165" s="440"/>
      <c r="M165" s="440"/>
      <c r="N165" s="441"/>
    </row>
    <row r="166" spans="6:14" ht="15.75" thickBot="1"/>
    <row r="167" spans="6:14" ht="14.45" customHeight="1">
      <c r="F167" s="461" t="s">
        <v>319</v>
      </c>
      <c r="G167" s="462"/>
      <c r="H167" s="462"/>
      <c r="I167" s="462"/>
      <c r="J167" s="462"/>
      <c r="K167" s="462"/>
      <c r="L167" s="462"/>
      <c r="M167" s="462"/>
      <c r="N167" s="463"/>
    </row>
    <row r="168" spans="6:14" ht="14.45" customHeight="1">
      <c r="F168" s="436" t="s">
        <v>291</v>
      </c>
      <c r="G168" s="437"/>
      <c r="H168" s="437"/>
      <c r="I168" s="437"/>
      <c r="J168" s="437"/>
      <c r="K168" s="437"/>
      <c r="L168" s="437"/>
      <c r="M168" s="437"/>
      <c r="N168" s="438"/>
    </row>
    <row r="169" spans="6:14">
      <c r="F169" s="436"/>
      <c r="G169" s="437"/>
      <c r="H169" s="437"/>
      <c r="I169" s="437"/>
      <c r="J169" s="437"/>
      <c r="K169" s="437"/>
      <c r="L169" s="437"/>
      <c r="M169" s="437"/>
      <c r="N169" s="438"/>
    </row>
    <row r="170" spans="6:14" ht="15.75" thickBot="1">
      <c r="F170" s="439"/>
      <c r="G170" s="440"/>
      <c r="H170" s="440"/>
      <c r="I170" s="440"/>
      <c r="J170" s="440"/>
      <c r="K170" s="440"/>
      <c r="L170" s="440"/>
      <c r="M170" s="440"/>
      <c r="N170" s="441"/>
    </row>
  </sheetData>
  <sheetProtection algorithmName="SHA-512" hashValue="HXFHYEOFAgmzLZEBCJEx/2kVp8Q+xMdKO9rlRGMrT8fcS/LPl9I2Mi158LeG1spajx35bKquI4lpsB1TXNJPYg==" saltValue="0bjW06ElZhYAIqBnpy+KgA==" spinCount="100000" sheet="1" objects="1" scenarios="1" formatRows="0" selectLockedCells="1" selectUnlockedCells="1"/>
  <protectedRanges>
    <protectedRange algorithmName="SHA-512" hashValue="1eX77jqYfB4ebSJlCX/Zr/Vcjg1BjRUAPmvDSBFTM3kkL8weEtyrn+fhxn327fnn+WbEhUuWCRwn2tOnCd4kGQ==" saltValue="jFcRHJyIMPMCel/rs6IV8g==" spinCount="100000" sqref="F168:N170 F163:N165 M153:N156 F153:J156 J149 F128:H132 J128:N132 J120:N124 F120:H124 F112:H116 J112:N116 G93:N93 H90:N90 G83:N84 G76:N77 G61:H65 K61:K65 G45:N51 F26:N35 J22" name="SectA to E"/>
  </protectedRanges>
  <mergeCells count="87">
    <mergeCell ref="F167:N167"/>
    <mergeCell ref="F168:N170"/>
    <mergeCell ref="F25:N25"/>
    <mergeCell ref="R26:Z35"/>
    <mergeCell ref="M152:N152"/>
    <mergeCell ref="M153:N153"/>
    <mergeCell ref="M154:N154"/>
    <mergeCell ref="M155:N155"/>
    <mergeCell ref="M156:N156"/>
    <mergeCell ref="M58:N67"/>
    <mergeCell ref="J112:N112"/>
    <mergeCell ref="F146:O147"/>
    <mergeCell ref="F99:N99"/>
    <mergeCell ref="F123:G123"/>
    <mergeCell ref="J123:N123"/>
    <mergeCell ref="F156:G156"/>
    <mergeCell ref="J122:N122"/>
    <mergeCell ref="J15:N15"/>
    <mergeCell ref="F15:H15"/>
    <mergeCell ref="J17:N17"/>
    <mergeCell ref="J18:N18"/>
    <mergeCell ref="J20:N20"/>
    <mergeCell ref="F19:H19"/>
    <mergeCell ref="F20:H20"/>
    <mergeCell ref="J16:N16"/>
    <mergeCell ref="G6:J6"/>
    <mergeCell ref="C16:C20"/>
    <mergeCell ref="R16:R20"/>
    <mergeCell ref="G9:M9"/>
    <mergeCell ref="C44:C51"/>
    <mergeCell ref="F12:I12"/>
    <mergeCell ref="F26:N35"/>
    <mergeCell ref="G10:H10"/>
    <mergeCell ref="J19:N19"/>
    <mergeCell ref="F16:H16"/>
    <mergeCell ref="F17:H17"/>
    <mergeCell ref="F18:H18"/>
    <mergeCell ref="C26:C35"/>
    <mergeCell ref="R10:R12"/>
    <mergeCell ref="F4:O4"/>
    <mergeCell ref="F40:O40"/>
    <mergeCell ref="F110:O110"/>
    <mergeCell ref="F118:O118"/>
    <mergeCell ref="F126:O126"/>
    <mergeCell ref="F124:G124"/>
    <mergeCell ref="J124:N124"/>
    <mergeCell ref="F115:G115"/>
    <mergeCell ref="J115:N115"/>
    <mergeCell ref="F116:G116"/>
    <mergeCell ref="J116:N116"/>
    <mergeCell ref="F120:G120"/>
    <mergeCell ref="J120:N120"/>
    <mergeCell ref="F112:G112"/>
    <mergeCell ref="F113:G113"/>
    <mergeCell ref="J113:N113"/>
    <mergeCell ref="F162:N162"/>
    <mergeCell ref="F163:N165"/>
    <mergeCell ref="F145:O145"/>
    <mergeCell ref="G71:G72"/>
    <mergeCell ref="F73:O73"/>
    <mergeCell ref="F80:O80"/>
    <mergeCell ref="F87:O87"/>
    <mergeCell ref="F130:G130"/>
    <mergeCell ref="J130:N130"/>
    <mergeCell ref="F131:G131"/>
    <mergeCell ref="J131:N131"/>
    <mergeCell ref="F132:G132"/>
    <mergeCell ref="J132:N132"/>
    <mergeCell ref="F136:N136"/>
    <mergeCell ref="F114:G114"/>
    <mergeCell ref="F153:G153"/>
    <mergeCell ref="F154:G154"/>
    <mergeCell ref="F155:G155"/>
    <mergeCell ref="C146:C148"/>
    <mergeCell ref="F41:O41"/>
    <mergeCell ref="C152:C156"/>
    <mergeCell ref="D152:D156"/>
    <mergeCell ref="C62:C65"/>
    <mergeCell ref="J114:N114"/>
    <mergeCell ref="F101:M101"/>
    <mergeCell ref="F128:G128"/>
    <mergeCell ref="J128:N128"/>
    <mergeCell ref="F129:G129"/>
    <mergeCell ref="J129:N129"/>
    <mergeCell ref="F121:G121"/>
    <mergeCell ref="J121:N121"/>
    <mergeCell ref="F122:G122"/>
  </mergeCells>
  <phoneticPr fontId="9" type="noConversion"/>
  <conditionalFormatting sqref="F112:H116 J112:N116 F120:H124 J120:N124 F128:H132 J128:N132 F153:J156 M153:N156">
    <cfRule type="containsText" dxfId="226" priority="1" operator="containsText" text="click to select">
      <formula>NOT(ISERROR(SEARCH("click to select",F112)))</formula>
    </cfRule>
    <cfRule type="containsText" dxfId="225" priority="2" operator="containsText" text="click to enter.">
      <formula>NOT(ISERROR(SEARCH("click to enter.",F112)))</formula>
    </cfRule>
  </conditionalFormatting>
  <conditionalFormatting sqref="G6:J6">
    <cfRule type="containsText" dxfId="224" priority="7" operator="containsText" text="click to enter.">
      <formula>NOT(ISERROR(SEARCH("click to enter.",G6)))</formula>
    </cfRule>
  </conditionalFormatting>
  <conditionalFormatting sqref="G45:N51">
    <cfRule type="containsText" dxfId="223" priority="5" operator="containsText" text="click to select">
      <formula>NOT(ISERROR(SEARCH("click to select",G45)))</formula>
    </cfRule>
    <cfRule type="containsText" dxfId="222" priority="6" operator="containsText" text="click to enter.">
      <formula>NOT(ISERROR(SEARCH("click to enter.",G45)))</formula>
    </cfRule>
  </conditionalFormatting>
  <conditionalFormatting sqref="G76:N77">
    <cfRule type="cellIs" priority="8" operator="equal">
      <formula>0</formula>
    </cfRule>
  </conditionalFormatting>
  <conditionalFormatting sqref="L6 G9:M9 G10:H10 N10 J12 M12 J16:N20 J22">
    <cfRule type="containsText" dxfId="221" priority="3" operator="containsText" text="click to select">
      <formula>NOT(ISERROR(SEARCH("click to select",G6)))</formula>
    </cfRule>
    <cfRule type="containsText" dxfId="220" priority="4" operator="containsText" text="click to enter.">
      <formula>NOT(ISERROR(SEARCH("click to enter.",G6)))</formula>
    </cfRule>
  </conditionalFormatting>
  <dataValidations count="4">
    <dataValidation type="list" allowBlank="1" showInputMessage="1" showErrorMessage="1" sqref="G10:H10" xr:uid="{E4F20F73-F0BA-4168-80AC-BE85EAA1E91E}">
      <formula1>Svc_Type</formula1>
    </dataValidation>
    <dataValidation type="list" allowBlank="1" showInputMessage="1" showErrorMessage="1" sqref="J22 J12" xr:uid="{8DD85768-8E5A-4DB9-A308-BFD0695BEF32}">
      <formula1>Y_N</formula1>
    </dataValidation>
    <dataValidation type="list" allowBlank="1" showInputMessage="1" showErrorMessage="1" sqref="M152:N156" xr:uid="{B2B53E11-9B5C-4958-86B7-0DDB5F24A5E0}">
      <formula1>Funding</formula1>
    </dataValidation>
    <dataValidation type="list" allowBlank="1" showInputMessage="1" showErrorMessage="1" sqref="J16:N20" xr:uid="{1097E740-B9DC-4DD4-B5AA-DDD1ABE35796}">
      <formula1>Status</formula1>
    </dataValidation>
  </dataValidations>
  <printOptions horizontalCentered="1"/>
  <pageMargins left="0.45" right="0.45" top="0.75" bottom="0.5" header="0.3" footer="0.3"/>
  <pageSetup scale="63" orientation="portrait" r:id="rId1"/>
  <headerFooter>
    <oddHeader>&amp;COrange County Transportation Authority&amp;R2024 Measure M2 Call for Projec ts
Project V Application</oddHeader>
  </headerFooter>
  <rowBreaks count="3" manualBreakCount="3">
    <brk id="36" min="4" max="15" man="1"/>
    <brk id="67" min="4" max="15" man="1"/>
    <brk id="105" min="4" max="15" man="1"/>
  </rowBreaks>
  <colBreaks count="1" manualBreakCount="1">
    <brk id="16" min="1" max="6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71747-E083-4838-A84F-53CDF5425B5F}">
  <sheetPr>
    <tabColor theme="1"/>
  </sheetPr>
  <dimension ref="C2:R135"/>
  <sheetViews>
    <sheetView showGridLines="0" view="pageBreakPreview" topLeftCell="C1" zoomScale="80" zoomScaleNormal="100" zoomScaleSheetLayoutView="80" workbookViewId="0">
      <pane ySplit="6" topLeftCell="A43" activePane="bottomLeft" state="frozen"/>
      <selection activeCell="G10" sqref="G10:H10"/>
      <selection pane="bottomLeft" activeCell="Q136" sqref="Q136"/>
    </sheetView>
  </sheetViews>
  <sheetFormatPr defaultRowHeight="15"/>
  <cols>
    <col min="1" max="1" width="4.5703125" customWidth="1"/>
    <col min="2" max="2" width="3.85546875" customWidth="1"/>
    <col min="3" max="3" width="23.140625" customWidth="1"/>
    <col min="4" max="4" width="5.140625" customWidth="1"/>
    <col min="5" max="5" width="3.5703125" customWidth="1"/>
    <col min="6" max="6" width="25.28515625" customWidth="1"/>
    <col min="7" max="7" width="24" customWidth="1"/>
    <col min="8" max="8" width="24.5703125" customWidth="1"/>
    <col min="9" max="9" width="22.28515625" customWidth="1"/>
    <col min="10" max="10" width="23.42578125" customWidth="1"/>
    <col min="11" max="11" width="20.85546875" customWidth="1"/>
    <col min="12" max="12" width="1.85546875" customWidth="1"/>
    <col min="13" max="13" width="4.5703125" customWidth="1"/>
    <col min="14" max="15" width="22.5703125" customWidth="1"/>
    <col min="18" max="18" width="11.5703125" customWidth="1"/>
  </cols>
  <sheetData>
    <row r="2" spans="3:14" ht="8.1" customHeight="1"/>
    <row r="3" spans="3:14">
      <c r="F3" s="13" t="s">
        <v>0</v>
      </c>
      <c r="G3" s="12"/>
      <c r="H3" s="12"/>
      <c r="I3" s="12"/>
      <c r="J3" s="12"/>
      <c r="K3" s="12"/>
      <c r="L3" s="12"/>
      <c r="M3" s="12"/>
    </row>
    <row r="4" spans="3:14" ht="32.450000000000003" customHeight="1">
      <c r="C4" s="20" t="s">
        <v>33</v>
      </c>
      <c r="F4" s="446" t="s">
        <v>1</v>
      </c>
      <c r="G4" s="446"/>
      <c r="H4" s="446"/>
      <c r="I4" s="446"/>
      <c r="J4" s="446"/>
      <c r="K4" s="446"/>
      <c r="L4" s="46"/>
      <c r="M4" s="46"/>
      <c r="N4" s="20" t="s">
        <v>118</v>
      </c>
    </row>
    <row r="6" spans="3:14" ht="27" customHeight="1">
      <c r="F6" s="2" t="s">
        <v>2</v>
      </c>
      <c r="G6" s="500" t="str">
        <f>'Sample_Sect A-E'!G9</f>
        <v>Local Trolley Expansion</v>
      </c>
      <c r="H6" s="500"/>
      <c r="I6" s="1" t="s">
        <v>64</v>
      </c>
      <c r="J6" s="499" t="str">
        <f>'Sample_Sect A-E'!L6</f>
        <v>City ABC</v>
      </c>
      <c r="K6" s="499"/>
      <c r="M6" t="s">
        <v>56</v>
      </c>
      <c r="N6" t="s">
        <v>102</v>
      </c>
    </row>
    <row r="7" spans="3:14" ht="10.5" customHeight="1">
      <c r="E7" s="2"/>
      <c r="J7" s="1"/>
    </row>
    <row r="8" spans="3:14" ht="10.5" customHeight="1">
      <c r="E8" s="2"/>
      <c r="J8" s="1"/>
    </row>
    <row r="9" spans="3:14">
      <c r="E9" s="13" t="s">
        <v>101</v>
      </c>
      <c r="F9" s="13" t="s">
        <v>90</v>
      </c>
      <c r="G9" s="12"/>
      <c r="H9" s="12"/>
      <c r="I9" s="12"/>
      <c r="J9" s="12"/>
      <c r="K9" s="12"/>
      <c r="L9" s="12"/>
      <c r="M9" s="12"/>
      <c r="N9" s="12"/>
    </row>
    <row r="10" spans="3:14" ht="19.5" thickBot="1">
      <c r="E10" s="2"/>
      <c r="J10" s="1"/>
    </row>
    <row r="11" spans="3:14" ht="15.75" thickBot="1">
      <c r="F11" s="487" t="s">
        <v>80</v>
      </c>
      <c r="G11" s="491" t="s">
        <v>157</v>
      </c>
      <c r="H11" s="492"/>
      <c r="I11" s="491" t="s">
        <v>159</v>
      </c>
      <c r="J11" s="493"/>
      <c r="K11" s="492"/>
    </row>
    <row r="12" spans="3:14">
      <c r="F12" s="488"/>
      <c r="G12" s="82" t="s">
        <v>66</v>
      </c>
      <c r="H12" s="83" t="s">
        <v>67</v>
      </c>
      <c r="I12" s="84" t="s">
        <v>71</v>
      </c>
      <c r="J12" s="85" t="s">
        <v>72</v>
      </c>
      <c r="K12" s="83" t="s">
        <v>68</v>
      </c>
    </row>
    <row r="13" spans="3:14" ht="15.75" thickBot="1">
      <c r="F13" s="48"/>
      <c r="G13" s="89" t="s">
        <v>158</v>
      </c>
      <c r="H13" s="90" t="s">
        <v>158</v>
      </c>
      <c r="I13" s="86"/>
      <c r="J13" s="87"/>
      <c r="K13" s="88"/>
    </row>
    <row r="14" spans="3:14">
      <c r="E14">
        <v>1</v>
      </c>
      <c r="F14" s="53" t="str">
        <f>'Sample_Sect A-E'!$F$16</f>
        <v xml:space="preserve">Red line:  Downtown Trolley </v>
      </c>
      <c r="G14" s="196" t="s">
        <v>292</v>
      </c>
      <c r="H14" s="197" t="s">
        <v>294</v>
      </c>
      <c r="I14" s="198">
        <v>30</v>
      </c>
      <c r="J14" s="199">
        <v>60</v>
      </c>
      <c r="K14" s="200">
        <v>15</v>
      </c>
    </row>
    <row r="15" spans="3:14">
      <c r="E15">
        <v>2</v>
      </c>
      <c r="F15" s="54" t="str">
        <f>'Sample_Sect A-E'!$F$17</f>
        <v>Green Line: Beach to Downtown</v>
      </c>
      <c r="G15" s="201" t="s">
        <v>293</v>
      </c>
      <c r="H15" s="202" t="s">
        <v>295</v>
      </c>
      <c r="I15" s="203">
        <v>60</v>
      </c>
      <c r="J15" s="204">
        <v>120</v>
      </c>
      <c r="K15" s="205">
        <v>30</v>
      </c>
    </row>
    <row r="16" spans="3:14">
      <c r="E16">
        <v>3</v>
      </c>
      <c r="F16" s="54" t="str">
        <f>'Sample_Sect A-E'!$F$18</f>
        <v>Yellow Line: Test Corridor</v>
      </c>
      <c r="G16" s="201" t="s">
        <v>293</v>
      </c>
      <c r="H16" s="202" t="s">
        <v>295</v>
      </c>
      <c r="I16" s="203">
        <v>60</v>
      </c>
      <c r="J16" s="204">
        <v>120</v>
      </c>
      <c r="K16" s="205">
        <v>30</v>
      </c>
    </row>
    <row r="17" spans="3:13">
      <c r="E17">
        <v>4</v>
      </c>
      <c r="F17" s="54" t="str">
        <f>'Sample_Sect A-E'!$F$19</f>
        <v>[ex -- service area/route 4]</v>
      </c>
      <c r="G17" s="201" t="s">
        <v>69</v>
      </c>
      <c r="H17" s="202" t="s">
        <v>69</v>
      </c>
      <c r="I17" s="203" t="s">
        <v>69</v>
      </c>
      <c r="J17" s="204" t="s">
        <v>69</v>
      </c>
      <c r="K17" s="205" t="s">
        <v>69</v>
      </c>
    </row>
    <row r="18" spans="3:13" ht="15.75" thickBot="1">
      <c r="E18">
        <v>5</v>
      </c>
      <c r="F18" s="55" t="str">
        <f>'Sample_Sect A-E'!$F$20</f>
        <v>[ex -- service area/route 5]</v>
      </c>
      <c r="G18" s="206" t="s">
        <v>69</v>
      </c>
      <c r="H18" s="207" t="s">
        <v>69</v>
      </c>
      <c r="I18" s="208" t="s">
        <v>69</v>
      </c>
      <c r="J18" s="209" t="s">
        <v>69</v>
      </c>
      <c r="K18" s="210" t="s">
        <v>69</v>
      </c>
    </row>
    <row r="19" spans="3:13" ht="15.75" thickBot="1"/>
    <row r="20" spans="3:13" ht="15" customHeight="1" thickBot="1">
      <c r="F20" s="487" t="s">
        <v>80</v>
      </c>
      <c r="G20" s="489" t="s">
        <v>187</v>
      </c>
      <c r="H20" s="495" t="s">
        <v>92</v>
      </c>
      <c r="I20" s="491" t="s">
        <v>70</v>
      </c>
      <c r="J20" s="493"/>
      <c r="K20" s="492"/>
    </row>
    <row r="21" spans="3:13" ht="32.450000000000003" customHeight="1" thickBot="1">
      <c r="F21" s="494"/>
      <c r="G21" s="490"/>
      <c r="H21" s="496"/>
      <c r="I21" s="50" t="s">
        <v>71</v>
      </c>
      <c r="J21" s="51" t="s">
        <v>72</v>
      </c>
      <c r="K21" s="52" t="s">
        <v>68</v>
      </c>
    </row>
    <row r="22" spans="3:13">
      <c r="E22">
        <v>1</v>
      </c>
      <c r="F22" s="53" t="str">
        <f>'Sample_Sect A-E'!$F$16</f>
        <v xml:space="preserve">Red line:  Downtown Trolley </v>
      </c>
      <c r="G22" s="196">
        <v>10</v>
      </c>
      <c r="H22" s="197">
        <v>45</v>
      </c>
      <c r="I22" s="211">
        <v>4</v>
      </c>
      <c r="J22" s="212">
        <v>3</v>
      </c>
      <c r="K22" s="213">
        <v>3</v>
      </c>
    </row>
    <row r="23" spans="3:13">
      <c r="E23">
        <v>2</v>
      </c>
      <c r="F23" s="54" t="str">
        <f>'Sample_Sect A-E'!$F$17</f>
        <v>Green Line: Beach to Downtown</v>
      </c>
      <c r="G23" s="201">
        <v>20</v>
      </c>
      <c r="H23" s="202">
        <v>75</v>
      </c>
      <c r="I23" s="203">
        <v>1</v>
      </c>
      <c r="J23" s="204">
        <v>1</v>
      </c>
      <c r="K23" s="205">
        <v>2</v>
      </c>
    </row>
    <row r="24" spans="3:13">
      <c r="E24">
        <v>3</v>
      </c>
      <c r="F24" s="54" t="str">
        <f>'Sample_Sect A-E'!$F$18</f>
        <v>Yellow Line: Test Corridor</v>
      </c>
      <c r="G24" s="201">
        <v>15</v>
      </c>
      <c r="H24" s="202">
        <v>60</v>
      </c>
      <c r="I24" s="203">
        <v>1</v>
      </c>
      <c r="J24" s="204">
        <v>1</v>
      </c>
      <c r="K24" s="205">
        <v>2</v>
      </c>
    </row>
    <row r="25" spans="3:13">
      <c r="E25">
        <v>4</v>
      </c>
      <c r="F25" s="54" t="str">
        <f>'Sample_Sect A-E'!$F$19</f>
        <v>[ex -- service area/route 4]</v>
      </c>
      <c r="G25" s="201" t="s">
        <v>69</v>
      </c>
      <c r="H25" s="202" t="s">
        <v>69</v>
      </c>
      <c r="I25" s="203" t="s">
        <v>69</v>
      </c>
      <c r="J25" s="204" t="s">
        <v>69</v>
      </c>
      <c r="K25" s="205" t="s">
        <v>69</v>
      </c>
    </row>
    <row r="26" spans="3:13" ht="15.75" thickBot="1">
      <c r="E26">
        <v>5</v>
      </c>
      <c r="F26" s="55" t="str">
        <f>'Sample_Sect A-E'!$F$20</f>
        <v>[ex -- service area/route 5]</v>
      </c>
      <c r="G26" s="206" t="s">
        <v>69</v>
      </c>
      <c r="H26" s="207" t="s">
        <v>69</v>
      </c>
      <c r="I26" s="208" t="s">
        <v>69</v>
      </c>
      <c r="J26" s="209" t="s">
        <v>69</v>
      </c>
      <c r="K26" s="210" t="s">
        <v>69</v>
      </c>
    </row>
    <row r="29" spans="3:13">
      <c r="F29" t="s">
        <v>125</v>
      </c>
      <c r="K29" s="232" t="s">
        <v>89</v>
      </c>
    </row>
    <row r="30" spans="3:13" ht="15.75" thickBot="1">
      <c r="M30" s="43"/>
    </row>
    <row r="31" spans="3:13" ht="17.25" customHeight="1" thickBot="1">
      <c r="C31" s="449" t="s">
        <v>252</v>
      </c>
      <c r="F31" s="497" t="s">
        <v>93</v>
      </c>
      <c r="G31" s="489" t="s">
        <v>187</v>
      </c>
      <c r="H31" s="495" t="s">
        <v>92</v>
      </c>
      <c r="I31" s="485" t="s">
        <v>70</v>
      </c>
      <c r="J31" s="486"/>
      <c r="K31" s="497" t="s">
        <v>170</v>
      </c>
    </row>
    <row r="32" spans="3:13" ht="24" customHeight="1" thickBot="1">
      <c r="C32" s="449"/>
      <c r="F32" s="498"/>
      <c r="G32" s="490"/>
      <c r="H32" s="496"/>
      <c r="I32" s="56" t="s">
        <v>247</v>
      </c>
      <c r="J32" s="141" t="s">
        <v>248</v>
      </c>
      <c r="K32" s="498"/>
    </row>
    <row r="33" spans="3:14" ht="15" customHeight="1">
      <c r="C33" s="449"/>
      <c r="E33">
        <v>1</v>
      </c>
      <c r="F33" s="281" t="s">
        <v>81</v>
      </c>
      <c r="G33" s="196" t="s">
        <v>69</v>
      </c>
      <c r="H33" s="214" t="s">
        <v>69</v>
      </c>
      <c r="I33" s="215" t="s">
        <v>69</v>
      </c>
      <c r="J33" s="216" t="s">
        <v>69</v>
      </c>
      <c r="K33" s="217" t="s">
        <v>69</v>
      </c>
    </row>
    <row r="34" spans="3:14">
      <c r="C34" s="449"/>
      <c r="E34">
        <v>2</v>
      </c>
      <c r="F34" s="282" t="s">
        <v>82</v>
      </c>
      <c r="G34" s="201" t="s">
        <v>69</v>
      </c>
      <c r="H34" s="218" t="s">
        <v>69</v>
      </c>
      <c r="I34" s="219" t="s">
        <v>69</v>
      </c>
      <c r="J34" s="220" t="s">
        <v>69</v>
      </c>
      <c r="K34" s="221" t="s">
        <v>69</v>
      </c>
    </row>
    <row r="35" spans="3:14">
      <c r="C35" s="449"/>
      <c r="D35" s="8" t="s">
        <v>29</v>
      </c>
      <c r="E35">
        <v>3</v>
      </c>
      <c r="F35" s="282" t="s">
        <v>83</v>
      </c>
      <c r="G35" s="201" t="s">
        <v>69</v>
      </c>
      <c r="H35" s="218" t="s">
        <v>69</v>
      </c>
      <c r="I35" s="219" t="s">
        <v>69</v>
      </c>
      <c r="J35" s="220" t="s">
        <v>69</v>
      </c>
      <c r="K35" s="221" t="s">
        <v>69</v>
      </c>
    </row>
    <row r="36" spans="3:14">
      <c r="C36" s="449"/>
      <c r="E36">
        <v>4</v>
      </c>
      <c r="F36" s="282" t="s">
        <v>84</v>
      </c>
      <c r="G36" s="201" t="s">
        <v>69</v>
      </c>
      <c r="H36" s="218" t="s">
        <v>69</v>
      </c>
      <c r="I36" s="219" t="s">
        <v>69</v>
      </c>
      <c r="J36" s="220" t="s">
        <v>69</v>
      </c>
      <c r="K36" s="221" t="s">
        <v>69</v>
      </c>
    </row>
    <row r="37" spans="3:14" ht="15.75" thickBot="1">
      <c r="C37" s="449"/>
      <c r="E37">
        <v>5</v>
      </c>
      <c r="F37" s="283" t="s">
        <v>85</v>
      </c>
      <c r="G37" s="206" t="s">
        <v>69</v>
      </c>
      <c r="H37" s="222" t="s">
        <v>69</v>
      </c>
      <c r="I37" s="223" t="s">
        <v>69</v>
      </c>
      <c r="J37" s="224" t="s">
        <v>69</v>
      </c>
      <c r="K37" s="225" t="s">
        <v>69</v>
      </c>
    </row>
    <row r="38" spans="3:14" ht="15.75" thickBot="1">
      <c r="C38" s="449"/>
    </row>
    <row r="39" spans="3:14" ht="15" customHeight="1" thickBot="1">
      <c r="F39" s="487" t="s">
        <v>80</v>
      </c>
      <c r="G39" s="491" t="s">
        <v>156</v>
      </c>
      <c r="H39" s="492"/>
      <c r="I39" s="497" t="s">
        <v>259</v>
      </c>
      <c r="J39" s="497" t="s">
        <v>170</v>
      </c>
    </row>
    <row r="40" spans="3:14" ht="15.75" thickBot="1">
      <c r="F40" s="494"/>
      <c r="G40" s="49" t="s">
        <v>154</v>
      </c>
      <c r="H40" s="47" t="s">
        <v>155</v>
      </c>
      <c r="I40" s="498"/>
      <c r="J40" s="498"/>
    </row>
    <row r="41" spans="3:14">
      <c r="E41">
        <v>1</v>
      </c>
      <c r="F41" s="53" t="str">
        <f>'Sample_Sect A-E'!$F$16</f>
        <v xml:space="preserve">Red line:  Downtown Trolley </v>
      </c>
      <c r="G41" s="226" t="s">
        <v>296</v>
      </c>
      <c r="H41" s="227" t="s">
        <v>297</v>
      </c>
      <c r="I41" s="197" t="s">
        <v>69</v>
      </c>
      <c r="J41" s="197">
        <v>365</v>
      </c>
    </row>
    <row r="42" spans="3:14">
      <c r="E42">
        <v>2</v>
      </c>
      <c r="F42" s="54" t="str">
        <f>'Sample_Sect A-E'!$F$17</f>
        <v>Green Line: Beach to Downtown</v>
      </c>
      <c r="G42" s="228" t="s">
        <v>298</v>
      </c>
      <c r="H42" s="229" t="s">
        <v>299</v>
      </c>
      <c r="I42" s="202" t="s">
        <v>69</v>
      </c>
      <c r="J42" s="202">
        <v>180</v>
      </c>
    </row>
    <row r="43" spans="3:14">
      <c r="E43">
        <v>3</v>
      </c>
      <c r="F43" s="54" t="str">
        <f>'Sample_Sect A-E'!$F$18</f>
        <v>Yellow Line: Test Corridor</v>
      </c>
      <c r="G43" s="228" t="s">
        <v>298</v>
      </c>
      <c r="H43" s="229" t="s">
        <v>299</v>
      </c>
      <c r="I43" s="202" t="s">
        <v>69</v>
      </c>
      <c r="J43" s="202">
        <v>180</v>
      </c>
    </row>
    <row r="44" spans="3:14">
      <c r="E44">
        <v>4</v>
      </c>
      <c r="F44" s="54" t="str">
        <f>'Sample_Sect A-E'!$F$19</f>
        <v>[ex -- service area/route 4]</v>
      </c>
      <c r="G44" s="228" t="s">
        <v>69</v>
      </c>
      <c r="H44" s="229" t="s">
        <v>69</v>
      </c>
      <c r="I44" s="202" t="s">
        <v>69</v>
      </c>
      <c r="J44" s="202" t="s">
        <v>69</v>
      </c>
    </row>
    <row r="45" spans="3:14" ht="15.75" thickBot="1">
      <c r="E45">
        <v>5</v>
      </c>
      <c r="F45" s="55" t="str">
        <f>'Sample_Sect A-E'!$F$20</f>
        <v>[ex -- service area/route 5]</v>
      </c>
      <c r="G45" s="230" t="s">
        <v>69</v>
      </c>
      <c r="H45" s="231" t="s">
        <v>69</v>
      </c>
      <c r="I45" s="207" t="s">
        <v>69</v>
      </c>
      <c r="J45" s="207" t="s">
        <v>69</v>
      </c>
    </row>
    <row r="46" spans="3:14">
      <c r="J46" s="1"/>
    </row>
    <row r="47" spans="3:14">
      <c r="E47" s="13" t="s">
        <v>91</v>
      </c>
      <c r="F47" s="78" t="s">
        <v>230</v>
      </c>
      <c r="G47" s="12"/>
      <c r="H47" s="12"/>
      <c r="I47" s="12"/>
      <c r="J47" s="12"/>
      <c r="K47" s="12"/>
      <c r="L47" s="12"/>
      <c r="M47" s="12"/>
      <c r="N47" s="12"/>
    </row>
    <row r="49" spans="6:11">
      <c r="F49" t="s">
        <v>131</v>
      </c>
    </row>
    <row r="50" spans="6:11" ht="14.45" customHeight="1" thickBot="1">
      <c r="F50" s="9" t="s">
        <v>113</v>
      </c>
    </row>
    <row r="51" spans="6:11" ht="45.75" thickBot="1">
      <c r="F51" s="56" t="s">
        <v>110</v>
      </c>
      <c r="G51" s="52" t="s">
        <v>246</v>
      </c>
    </row>
    <row r="52" spans="6:11">
      <c r="F52" s="196" t="s">
        <v>300</v>
      </c>
      <c r="G52" s="197">
        <v>1</v>
      </c>
    </row>
    <row r="53" spans="6:11">
      <c r="F53" s="201" t="s">
        <v>69</v>
      </c>
      <c r="G53" s="202" t="s">
        <v>69</v>
      </c>
    </row>
    <row r="54" spans="6:11">
      <c r="F54" s="201" t="s">
        <v>69</v>
      </c>
      <c r="G54" s="202" t="s">
        <v>69</v>
      </c>
    </row>
    <row r="55" spans="6:11" ht="14.45" customHeight="1">
      <c r="F55" s="201" t="s">
        <v>69</v>
      </c>
      <c r="G55" s="202" t="s">
        <v>69</v>
      </c>
      <c r="J55" s="452" t="s">
        <v>258</v>
      </c>
      <c r="K55" s="452"/>
    </row>
    <row r="56" spans="6:11" ht="15.75" thickBot="1">
      <c r="F56" s="206" t="s">
        <v>69</v>
      </c>
      <c r="G56" s="207" t="s">
        <v>69</v>
      </c>
      <c r="J56" s="452"/>
      <c r="K56" s="452"/>
    </row>
    <row r="57" spans="6:11" ht="15.75" thickBot="1"/>
    <row r="58" spans="6:11" ht="15.75" thickBot="1">
      <c r="F58" t="s">
        <v>126</v>
      </c>
      <c r="J58" s="56" t="s">
        <v>80</v>
      </c>
      <c r="K58" s="52" t="s">
        <v>112</v>
      </c>
    </row>
    <row r="59" spans="6:11" ht="19.5" customHeight="1" thickBot="1">
      <c r="F59" s="66" t="s">
        <v>113</v>
      </c>
      <c r="I59">
        <v>1</v>
      </c>
      <c r="J59" s="53" t="str">
        <f>'Sample_Sect A-E'!$F$16</f>
        <v xml:space="preserve">Red line:  Downtown Trolley </v>
      </c>
      <c r="K59" s="197">
        <v>1</v>
      </c>
    </row>
    <row r="60" spans="6:11" ht="30" customHeight="1" thickBot="1">
      <c r="F60" s="56" t="s">
        <v>110</v>
      </c>
      <c r="G60" s="51" t="s">
        <v>246</v>
      </c>
      <c r="H60" s="52" t="s">
        <v>111</v>
      </c>
      <c r="I60">
        <v>2</v>
      </c>
      <c r="J60" s="54" t="str">
        <f>'Sample_Sect A-E'!$F$17</f>
        <v>Green Line: Beach to Downtown</v>
      </c>
      <c r="K60" s="202">
        <v>1</v>
      </c>
    </row>
    <row r="61" spans="6:11">
      <c r="F61" s="196" t="s">
        <v>301</v>
      </c>
      <c r="G61" s="212" t="s">
        <v>302</v>
      </c>
      <c r="H61" s="246" t="s">
        <v>87</v>
      </c>
      <c r="I61">
        <v>3</v>
      </c>
      <c r="J61" s="54" t="str">
        <f>'Sample_Sect A-E'!$F$18</f>
        <v>Yellow Line: Test Corridor</v>
      </c>
      <c r="K61" s="202">
        <v>1</v>
      </c>
    </row>
    <row r="62" spans="6:11">
      <c r="F62" s="201" t="s">
        <v>69</v>
      </c>
      <c r="G62" s="204" t="s">
        <v>69</v>
      </c>
      <c r="H62" s="247" t="s">
        <v>89</v>
      </c>
      <c r="I62">
        <v>4</v>
      </c>
      <c r="J62" s="54" t="str">
        <f>'Sample_Sect A-E'!$F$19</f>
        <v>[ex -- service area/route 4]</v>
      </c>
      <c r="K62" s="202" t="s">
        <v>69</v>
      </c>
    </row>
    <row r="63" spans="6:11" ht="15.75" thickBot="1">
      <c r="F63" s="201" t="s">
        <v>69</v>
      </c>
      <c r="G63" s="204" t="s">
        <v>69</v>
      </c>
      <c r="H63" s="247" t="s">
        <v>89</v>
      </c>
      <c r="I63">
        <v>5</v>
      </c>
      <c r="J63" s="55" t="str">
        <f>'Sample_Sect A-E'!$F$20</f>
        <v>[ex -- service area/route 5]</v>
      </c>
      <c r="K63" s="207" t="s">
        <v>69</v>
      </c>
    </row>
    <row r="64" spans="6:11" ht="15.75" thickBot="1">
      <c r="F64" s="201" t="s">
        <v>69</v>
      </c>
      <c r="G64" s="204" t="s">
        <v>69</v>
      </c>
      <c r="H64" s="247" t="s">
        <v>89</v>
      </c>
    </row>
    <row r="65" spans="5:11" ht="30.75" thickBot="1">
      <c r="F65" s="206" t="s">
        <v>69</v>
      </c>
      <c r="G65" s="209" t="s">
        <v>69</v>
      </c>
      <c r="H65" s="248" t="s">
        <v>89</v>
      </c>
      <c r="J65" s="57" t="s">
        <v>245</v>
      </c>
      <c r="K65" s="180">
        <f>SUM(K59:K63)</f>
        <v>3</v>
      </c>
    </row>
    <row r="68" spans="5:11">
      <c r="F68" s="1" t="s">
        <v>236</v>
      </c>
    </row>
    <row r="69" spans="5:11" ht="15.75" thickBot="1"/>
    <row r="70" spans="5:11" ht="15.75" thickBot="1">
      <c r="F70" s="136" t="s">
        <v>80</v>
      </c>
      <c r="G70" s="485" t="s">
        <v>232</v>
      </c>
      <c r="H70" s="486"/>
      <c r="I70" s="482" t="s">
        <v>260</v>
      </c>
      <c r="J70" s="483"/>
    </row>
    <row r="71" spans="5:11" ht="14.45" customHeight="1">
      <c r="E71">
        <v>1</v>
      </c>
      <c r="F71" s="176" t="str">
        <f>'Sample_Sect A-E'!$F$16</f>
        <v xml:space="preserve">Red line:  Downtown Trolley </v>
      </c>
      <c r="G71" s="484" t="s">
        <v>303</v>
      </c>
      <c r="H71" s="484"/>
      <c r="I71" s="484" t="s">
        <v>303</v>
      </c>
      <c r="J71" s="484"/>
    </row>
    <row r="72" spans="5:11">
      <c r="E72">
        <v>2</v>
      </c>
      <c r="F72" s="177" t="str">
        <f>'Sample_Sect A-E'!$F$17</f>
        <v>Green Line: Beach to Downtown</v>
      </c>
      <c r="G72" s="480" t="s">
        <v>69</v>
      </c>
      <c r="H72" s="480"/>
      <c r="I72" s="480" t="s">
        <v>69</v>
      </c>
      <c r="J72" s="480"/>
    </row>
    <row r="73" spans="5:11">
      <c r="E73">
        <v>3</v>
      </c>
      <c r="F73" s="177" t="str">
        <f>'Sample_Sect A-E'!$F$18</f>
        <v>Yellow Line: Test Corridor</v>
      </c>
      <c r="G73" s="480" t="s">
        <v>69</v>
      </c>
      <c r="H73" s="480"/>
      <c r="I73" s="480" t="s">
        <v>69</v>
      </c>
      <c r="J73" s="480"/>
    </row>
    <row r="74" spans="5:11">
      <c r="E74">
        <v>4</v>
      </c>
      <c r="F74" s="177" t="str">
        <f>'Sample_Sect A-E'!$F$19</f>
        <v>[ex -- service area/route 4]</v>
      </c>
      <c r="G74" s="480" t="s">
        <v>69</v>
      </c>
      <c r="H74" s="480"/>
      <c r="I74" s="480" t="s">
        <v>69</v>
      </c>
      <c r="J74" s="480"/>
    </row>
    <row r="75" spans="5:11" ht="15.75" thickBot="1">
      <c r="E75">
        <v>5</v>
      </c>
      <c r="F75" s="178" t="str">
        <f>'Sample_Sect A-E'!$F$20</f>
        <v>[ex -- service area/route 5]</v>
      </c>
      <c r="G75" s="481" t="s">
        <v>69</v>
      </c>
      <c r="H75" s="481"/>
      <c r="I75" s="481" t="s">
        <v>69</v>
      </c>
      <c r="J75" s="481"/>
    </row>
    <row r="76" spans="5:11" ht="15.75" thickBot="1"/>
    <row r="77" spans="5:11" ht="15" customHeight="1" thickBot="1">
      <c r="F77" s="136" t="s">
        <v>80</v>
      </c>
      <c r="G77" s="485" t="s">
        <v>233</v>
      </c>
      <c r="H77" s="486"/>
      <c r="I77" s="482" t="s">
        <v>234</v>
      </c>
      <c r="J77" s="483"/>
    </row>
    <row r="78" spans="5:11">
      <c r="E78">
        <v>1</v>
      </c>
      <c r="F78" s="53" t="str">
        <f>'Sample_Sect A-E'!$F$16</f>
        <v xml:space="preserve">Red line:  Downtown Trolley </v>
      </c>
      <c r="G78" s="484" t="s">
        <v>69</v>
      </c>
      <c r="H78" s="484"/>
      <c r="I78" s="484" t="s">
        <v>69</v>
      </c>
      <c r="J78" s="484"/>
    </row>
    <row r="79" spans="5:11">
      <c r="E79">
        <v>2</v>
      </c>
      <c r="F79" s="54" t="str">
        <f>'Sample_Sect A-E'!$F$17</f>
        <v>Green Line: Beach to Downtown</v>
      </c>
      <c r="G79" s="480" t="s">
        <v>69</v>
      </c>
      <c r="H79" s="480"/>
      <c r="I79" s="480" t="s">
        <v>69</v>
      </c>
      <c r="J79" s="480"/>
    </row>
    <row r="80" spans="5:11">
      <c r="E80">
        <v>3</v>
      </c>
      <c r="F80" s="54" t="str">
        <f>'Sample_Sect A-E'!$F$18</f>
        <v>Yellow Line: Test Corridor</v>
      </c>
      <c r="G80" s="480" t="s">
        <v>69</v>
      </c>
      <c r="H80" s="480"/>
      <c r="I80" s="480" t="s">
        <v>69</v>
      </c>
      <c r="J80" s="480"/>
    </row>
    <row r="81" spans="3:14">
      <c r="E81">
        <v>4</v>
      </c>
      <c r="F81" s="54" t="str">
        <f>'Sample_Sect A-E'!$F$19</f>
        <v>[ex -- service area/route 4]</v>
      </c>
      <c r="G81" s="480" t="s">
        <v>69</v>
      </c>
      <c r="H81" s="480"/>
      <c r="I81" s="480" t="s">
        <v>69</v>
      </c>
      <c r="J81" s="480"/>
    </row>
    <row r="82" spans="3:14" ht="15.75" thickBot="1">
      <c r="E82">
        <v>5</v>
      </c>
      <c r="F82" s="55" t="str">
        <f>'Sample_Sect A-E'!$F$20</f>
        <v>[ex -- service area/route 5]</v>
      </c>
      <c r="G82" s="481" t="s">
        <v>69</v>
      </c>
      <c r="H82" s="481"/>
      <c r="I82" s="481" t="s">
        <v>69</v>
      </c>
      <c r="J82" s="481"/>
    </row>
    <row r="83" spans="3:14" ht="15.75" thickBot="1"/>
    <row r="84" spans="3:14" ht="15" customHeight="1" thickBot="1">
      <c r="F84" s="136" t="s">
        <v>80</v>
      </c>
      <c r="G84" s="482" t="s">
        <v>235</v>
      </c>
      <c r="H84" s="483"/>
    </row>
    <row r="85" spans="3:14">
      <c r="E85">
        <v>1</v>
      </c>
      <c r="F85" s="53" t="str">
        <f>'Sample_Sect A-E'!$F$16</f>
        <v xml:space="preserve">Red line:  Downtown Trolley </v>
      </c>
      <c r="G85" s="484" t="s">
        <v>69</v>
      </c>
      <c r="H85" s="484"/>
    </row>
    <row r="86" spans="3:14">
      <c r="E86">
        <v>2</v>
      </c>
      <c r="F86" s="54" t="str">
        <f>'Sample_Sect A-E'!$F$17</f>
        <v>Green Line: Beach to Downtown</v>
      </c>
      <c r="G86" s="480" t="s">
        <v>69</v>
      </c>
      <c r="H86" s="480"/>
    </row>
    <row r="87" spans="3:14">
      <c r="E87">
        <v>3</v>
      </c>
      <c r="F87" s="54" t="str">
        <f>'Sample_Sect A-E'!$F$18</f>
        <v>Yellow Line: Test Corridor</v>
      </c>
      <c r="G87" s="480" t="s">
        <v>69</v>
      </c>
      <c r="H87" s="480"/>
    </row>
    <row r="88" spans="3:14">
      <c r="E88">
        <v>4</v>
      </c>
      <c r="F88" s="54" t="str">
        <f>'Sample_Sect A-E'!$F$19</f>
        <v>[ex -- service area/route 4]</v>
      </c>
      <c r="G88" s="480" t="s">
        <v>69</v>
      </c>
      <c r="H88" s="480"/>
    </row>
    <row r="89" spans="3:14" ht="15.75" thickBot="1">
      <c r="E89">
        <v>5</v>
      </c>
      <c r="F89" s="55" t="str">
        <f>'Sample_Sect A-E'!$F$20</f>
        <v>[ex -- service area/route 5]</v>
      </c>
      <c r="G89" s="481" t="s">
        <v>69</v>
      </c>
      <c r="H89" s="481"/>
    </row>
    <row r="92" spans="3:14">
      <c r="E92" s="13" t="s">
        <v>129</v>
      </c>
      <c r="F92" s="13" t="s">
        <v>251</v>
      </c>
      <c r="G92" s="12"/>
      <c r="H92" s="12"/>
      <c r="I92" s="12"/>
      <c r="J92" s="12"/>
      <c r="K92" s="12"/>
      <c r="L92" s="12"/>
      <c r="M92" s="12"/>
      <c r="N92" s="12"/>
    </row>
    <row r="93" spans="3:14">
      <c r="F93" s="58" t="s">
        <v>115</v>
      </c>
    </row>
    <row r="95" spans="3:14" ht="15.75" thickBot="1">
      <c r="F95" s="1" t="s">
        <v>114</v>
      </c>
    </row>
    <row r="96" spans="3:14" ht="29.45" customHeight="1" thickBot="1">
      <c r="C96" s="449" t="s">
        <v>171</v>
      </c>
      <c r="F96" s="59" t="s">
        <v>80</v>
      </c>
      <c r="G96" s="56" t="s">
        <v>98</v>
      </c>
      <c r="H96" s="51" t="s">
        <v>97</v>
      </c>
      <c r="I96" s="51" t="s">
        <v>220</v>
      </c>
      <c r="J96" s="51" t="s">
        <v>219</v>
      </c>
      <c r="K96" s="52" t="s">
        <v>218</v>
      </c>
    </row>
    <row r="97" spans="3:18">
      <c r="C97" s="449"/>
      <c r="E97">
        <v>1</v>
      </c>
      <c r="F97" s="176" t="str">
        <f>'Sample_Sect A-E'!$F$16</f>
        <v xml:space="preserve">Red line:  Downtown Trolley </v>
      </c>
      <c r="G97" s="233" t="s">
        <v>174</v>
      </c>
      <c r="H97" s="234" t="s">
        <v>161</v>
      </c>
      <c r="I97" s="165">
        <f t="shared" ref="I97" si="0">IF(K97="Click to enter.",0,K97*J97)</f>
        <v>365000</v>
      </c>
      <c r="J97" s="172">
        <f>J41</f>
        <v>365</v>
      </c>
      <c r="K97" s="241">
        <v>1000</v>
      </c>
      <c r="N97" s="21" t="s">
        <v>116</v>
      </c>
      <c r="Q97" t="s">
        <v>96</v>
      </c>
    </row>
    <row r="98" spans="3:18">
      <c r="C98" s="449"/>
      <c r="E98">
        <v>2</v>
      </c>
      <c r="F98" s="177" t="str">
        <f>'Sample_Sect A-E'!$F$17</f>
        <v>Green Line: Beach to Downtown</v>
      </c>
      <c r="G98" s="233" t="s">
        <v>177</v>
      </c>
      <c r="H98" s="235" t="s">
        <v>161</v>
      </c>
      <c r="I98" s="165">
        <f>IF(K98="Click to enter.",0,K98*J98)</f>
        <v>90000</v>
      </c>
      <c r="J98" s="173">
        <f>J42</f>
        <v>180</v>
      </c>
      <c r="K98" s="242">
        <v>500</v>
      </c>
      <c r="O98" s="22" t="s">
        <v>172</v>
      </c>
      <c r="P98" s="21" t="s">
        <v>225</v>
      </c>
      <c r="R98" s="22" t="s">
        <v>168</v>
      </c>
    </row>
    <row r="99" spans="3:18">
      <c r="C99" s="449"/>
      <c r="D99" s="8" t="s">
        <v>29</v>
      </c>
      <c r="E99">
        <v>3</v>
      </c>
      <c r="F99" s="177" t="str">
        <f>'Sample_Sect A-E'!$F$18</f>
        <v>Yellow Line: Test Corridor</v>
      </c>
      <c r="G99" s="233" t="s">
        <v>177</v>
      </c>
      <c r="H99" s="235" t="s">
        <v>161</v>
      </c>
      <c r="I99" s="165">
        <f t="shared" ref="I99:I103" si="1">IF(K99="Click to enter.",0,K99*J99)</f>
        <v>90000</v>
      </c>
      <c r="J99" s="173">
        <f>J43</f>
        <v>180</v>
      </c>
      <c r="K99" s="242">
        <v>500</v>
      </c>
      <c r="N99" t="s">
        <v>161</v>
      </c>
      <c r="O99" s="60">
        <f>SUMIF($H$97:$H$103,N99,$I$97:$I$103)</f>
        <v>545000</v>
      </c>
      <c r="P99">
        <f t="array" ref="P99:P105">TRANSPOSE('Sample_Sect A-E'!H53:N53)</f>
        <v>1800</v>
      </c>
      <c r="R99" s="11">
        <f t="array" ref="R99:R105">TRANSPOSE('Sample_Sect A-E'!H90:N90)</f>
        <v>262000</v>
      </c>
    </row>
    <row r="100" spans="3:18">
      <c r="C100" s="449"/>
      <c r="E100">
        <v>4</v>
      </c>
      <c r="F100" s="177" t="str">
        <f>'Sample_Sect A-E'!$F$19</f>
        <v>[ex -- service area/route 4]</v>
      </c>
      <c r="G100" s="233" t="s">
        <v>89</v>
      </c>
      <c r="H100" s="235" t="s">
        <v>89</v>
      </c>
      <c r="I100" s="165">
        <f t="shared" si="1"/>
        <v>0</v>
      </c>
      <c r="J100" s="173" t="str">
        <f>J44</f>
        <v>Click to enter.</v>
      </c>
      <c r="K100" s="242" t="s">
        <v>69</v>
      </c>
      <c r="N100" t="s">
        <v>162</v>
      </c>
      <c r="O100" s="60">
        <f t="shared" ref="O100:O105" si="2">SUMIF($H$97:$H$103,N100,$I$97:$I$103)</f>
        <v>0</v>
      </c>
      <c r="P100">
        <v>1800</v>
      </c>
      <c r="R100" s="11">
        <v>317000</v>
      </c>
    </row>
    <row r="101" spans="3:18" ht="15.75" thickBot="1">
      <c r="C101" s="449"/>
      <c r="E101">
        <v>5</v>
      </c>
      <c r="F101" s="178" t="str">
        <f>'Sample_Sect A-E'!$F$20</f>
        <v>[ex -- service area/route 5]</v>
      </c>
      <c r="G101" s="236" t="s">
        <v>89</v>
      </c>
      <c r="H101" s="237" t="s">
        <v>89</v>
      </c>
      <c r="I101" s="166">
        <f t="shared" si="1"/>
        <v>0</v>
      </c>
      <c r="J101" s="174" t="str">
        <f>J45</f>
        <v>Click to enter.</v>
      </c>
      <c r="K101" s="243" t="s">
        <v>69</v>
      </c>
      <c r="N101" t="s">
        <v>163</v>
      </c>
      <c r="O101" s="60">
        <f t="shared" si="2"/>
        <v>0</v>
      </c>
      <c r="P101">
        <v>1800</v>
      </c>
      <c r="R101" s="11">
        <v>317000</v>
      </c>
    </row>
    <row r="102" spans="3:18" ht="15.75" thickBot="1">
      <c r="C102" s="449"/>
      <c r="G102" s="238"/>
      <c r="H102" s="238"/>
      <c r="K102" s="244"/>
      <c r="N102" t="s">
        <v>164</v>
      </c>
      <c r="O102" s="60">
        <f t="shared" si="2"/>
        <v>0</v>
      </c>
      <c r="P102">
        <v>1800</v>
      </c>
      <c r="R102" s="11">
        <v>317000</v>
      </c>
    </row>
    <row r="103" spans="3:18" ht="15.75" thickBot="1">
      <c r="C103" s="449"/>
      <c r="E103" s="15" t="s">
        <v>95</v>
      </c>
      <c r="F103" s="179" t="str">
        <f>'Sample_Sect A-E'!$F$51</f>
        <v>Special Event Total</v>
      </c>
      <c r="G103" s="239" t="s">
        <v>89</v>
      </c>
      <c r="H103" s="240" t="s">
        <v>89</v>
      </c>
      <c r="I103" s="167">
        <f t="shared" si="1"/>
        <v>0</v>
      </c>
      <c r="J103" s="175">
        <f>J47</f>
        <v>0</v>
      </c>
      <c r="K103" s="245" t="s">
        <v>69</v>
      </c>
      <c r="N103" t="s">
        <v>165</v>
      </c>
      <c r="O103" s="60">
        <f t="shared" si="2"/>
        <v>0</v>
      </c>
      <c r="P103">
        <v>1800</v>
      </c>
      <c r="R103" s="11">
        <v>317000</v>
      </c>
    </row>
    <row r="104" spans="3:18" ht="15.75" thickBot="1">
      <c r="C104" s="449"/>
      <c r="N104" t="s">
        <v>166</v>
      </c>
      <c r="O104" s="60">
        <f t="shared" si="2"/>
        <v>0</v>
      </c>
      <c r="P104">
        <v>1800</v>
      </c>
      <c r="R104" s="11">
        <v>317000</v>
      </c>
    </row>
    <row r="105" spans="3:18" ht="20.45" customHeight="1" thickBot="1">
      <c r="C105" s="449"/>
      <c r="G105" s="61" t="s">
        <v>221</v>
      </c>
      <c r="H105" s="170">
        <f>SUM(I97:I103)</f>
        <v>545000</v>
      </c>
      <c r="J105" s="513" t="s">
        <v>224</v>
      </c>
      <c r="K105" s="513" t="s">
        <v>223</v>
      </c>
      <c r="N105" t="s">
        <v>167</v>
      </c>
      <c r="O105" s="60">
        <f t="shared" si="2"/>
        <v>0</v>
      </c>
      <c r="P105">
        <v>1800</v>
      </c>
      <c r="R105" s="11">
        <v>317000</v>
      </c>
    </row>
    <row r="106" spans="3:18" ht="12" customHeight="1">
      <c r="J106" s="514"/>
      <c r="K106" s="514"/>
      <c r="N106" s="62"/>
      <c r="P106">
        <f>AVERAGE(P99:P105)</f>
        <v>1800</v>
      </c>
      <c r="R106" s="33"/>
    </row>
    <row r="107" spans="3:18" ht="21" customHeight="1" thickBot="1">
      <c r="G107" s="61" t="s">
        <v>222</v>
      </c>
      <c r="H107" s="171">
        <f>'Sample_Sect A-E'!R90</f>
        <v>44500</v>
      </c>
      <c r="J107" s="169">
        <f>H107/P106</f>
        <v>24.722222222222221</v>
      </c>
      <c r="K107" s="169">
        <f>IF(H107="Please enter [Table G] opening FY of service",0,H107/H105)</f>
        <v>8.1651376146788995E-2</v>
      </c>
      <c r="N107" t="s">
        <v>117</v>
      </c>
    </row>
    <row r="109" spans="3:18">
      <c r="E109" s="13" t="s">
        <v>190</v>
      </c>
      <c r="F109" s="13" t="s">
        <v>189</v>
      </c>
      <c r="G109" s="12"/>
      <c r="H109" s="12"/>
      <c r="I109" s="12"/>
      <c r="J109" s="12"/>
      <c r="K109" s="12"/>
      <c r="L109" s="12"/>
      <c r="M109" s="12"/>
      <c r="N109" s="12"/>
    </row>
    <row r="110" spans="3:18">
      <c r="F110" s="1"/>
    </row>
    <row r="111" spans="3:18" ht="27.75" customHeight="1">
      <c r="F111" s="452" t="s">
        <v>237</v>
      </c>
      <c r="G111" s="452"/>
      <c r="H111" s="452"/>
      <c r="I111" s="452"/>
      <c r="J111" s="452"/>
      <c r="K111" s="232" t="s">
        <v>87</v>
      </c>
    </row>
    <row r="112" spans="3:18" ht="24" customHeight="1">
      <c r="F112" s="138" t="s">
        <v>142</v>
      </c>
      <c r="J112" s="261">
        <v>43282</v>
      </c>
      <c r="K112" s="6"/>
    </row>
    <row r="113" spans="3:11" ht="24" customHeight="1">
      <c r="F113" s="138" t="s">
        <v>100</v>
      </c>
      <c r="I113" s="232" t="s">
        <v>87</v>
      </c>
    </row>
    <row r="114" spans="3:11" ht="24" customHeight="1">
      <c r="F114" s="138" t="s">
        <v>169</v>
      </c>
      <c r="J114" s="261">
        <v>45473</v>
      </c>
      <c r="K114" s="6"/>
    </row>
    <row r="115" spans="3:11" ht="24" customHeight="1">
      <c r="F115" t="s">
        <v>226</v>
      </c>
      <c r="K115" s="261">
        <v>45474</v>
      </c>
    </row>
    <row r="116" spans="3:11" ht="16.5" customHeight="1">
      <c r="F116" s="138"/>
    </row>
    <row r="117" spans="3:11" ht="15.6" customHeight="1">
      <c r="C117" s="515" t="s">
        <v>239</v>
      </c>
      <c r="F117" s="1" t="s">
        <v>132</v>
      </c>
    </row>
    <row r="118" spans="3:11" ht="10.5" customHeight="1" thickBot="1">
      <c r="C118" s="515"/>
      <c r="F118" s="1"/>
    </row>
    <row r="119" spans="3:11" ht="77.25" customHeight="1">
      <c r="C119" s="515"/>
      <c r="F119" s="501" t="s">
        <v>238</v>
      </c>
      <c r="G119" s="502"/>
      <c r="H119" s="502"/>
      <c r="I119" s="502"/>
      <c r="J119" s="502"/>
      <c r="K119" s="503"/>
    </row>
    <row r="120" spans="3:11" ht="22.5" customHeight="1">
      <c r="C120" s="515"/>
      <c r="F120" s="504" t="s">
        <v>304</v>
      </c>
      <c r="G120" s="505"/>
      <c r="H120" s="505"/>
      <c r="I120" s="505"/>
      <c r="J120" s="505"/>
      <c r="K120" s="506"/>
    </row>
    <row r="121" spans="3:11" ht="22.5" customHeight="1">
      <c r="C121" s="515"/>
      <c r="D121" s="8" t="s">
        <v>29</v>
      </c>
      <c r="F121" s="507"/>
      <c r="G121" s="508"/>
      <c r="H121" s="508"/>
      <c r="I121" s="508"/>
      <c r="J121" s="508"/>
      <c r="K121" s="509"/>
    </row>
    <row r="122" spans="3:11" ht="22.5" customHeight="1">
      <c r="C122" s="515"/>
      <c r="F122" s="507"/>
      <c r="G122" s="508"/>
      <c r="H122" s="508"/>
      <c r="I122" s="508"/>
      <c r="J122" s="508"/>
      <c r="K122" s="509"/>
    </row>
    <row r="123" spans="3:11" ht="22.5" customHeight="1">
      <c r="C123" s="515"/>
      <c r="F123" s="507"/>
      <c r="G123" s="508"/>
      <c r="H123" s="508"/>
      <c r="I123" s="508"/>
      <c r="J123" s="508"/>
      <c r="K123" s="509"/>
    </row>
    <row r="124" spans="3:11" ht="22.5" customHeight="1">
      <c r="C124" s="515"/>
      <c r="F124" s="507"/>
      <c r="G124" s="508"/>
      <c r="H124" s="508"/>
      <c r="I124" s="508"/>
      <c r="J124" s="508"/>
      <c r="K124" s="509"/>
    </row>
    <row r="125" spans="3:11" ht="22.5" customHeight="1">
      <c r="C125" s="515"/>
      <c r="F125" s="507"/>
      <c r="G125" s="508"/>
      <c r="H125" s="508"/>
      <c r="I125" s="508"/>
      <c r="J125" s="508"/>
      <c r="K125" s="509"/>
    </row>
    <row r="126" spans="3:11" ht="22.5" customHeight="1" thickBot="1">
      <c r="C126" s="515"/>
      <c r="F126" s="510"/>
      <c r="G126" s="511"/>
      <c r="H126" s="511"/>
      <c r="I126" s="511"/>
      <c r="J126" s="511"/>
      <c r="K126" s="512"/>
    </row>
    <row r="127" spans="3:11" ht="22.5" customHeight="1">
      <c r="C127" s="64"/>
    </row>
    <row r="128" spans="3:11" ht="24.6" customHeight="1" thickBot="1">
      <c r="F128" s="79" t="s">
        <v>141</v>
      </c>
    </row>
    <row r="129" spans="3:11" ht="33.6" customHeight="1">
      <c r="F129" s="501" t="s">
        <v>227</v>
      </c>
      <c r="G129" s="502"/>
      <c r="H129" s="502"/>
      <c r="I129" s="502"/>
      <c r="J129" s="502"/>
      <c r="K129" s="503"/>
    </row>
    <row r="130" spans="3:11" ht="22.5" customHeight="1">
      <c r="F130" s="504"/>
      <c r="G130" s="505"/>
      <c r="H130" s="505"/>
      <c r="I130" s="505"/>
      <c r="J130" s="505"/>
      <c r="K130" s="506"/>
    </row>
    <row r="131" spans="3:11" ht="22.5" customHeight="1">
      <c r="F131" s="507"/>
      <c r="G131" s="508"/>
      <c r="H131" s="508"/>
      <c r="I131" s="508"/>
      <c r="J131" s="508"/>
      <c r="K131" s="509"/>
    </row>
    <row r="132" spans="3:11" ht="22.5" customHeight="1">
      <c r="F132" s="507"/>
      <c r="G132" s="508"/>
      <c r="H132" s="508"/>
      <c r="I132" s="508"/>
      <c r="J132" s="508"/>
      <c r="K132" s="509"/>
    </row>
    <row r="133" spans="3:11" ht="22.5" customHeight="1" thickBot="1">
      <c r="C133" s="64"/>
      <c r="F133" s="510"/>
      <c r="G133" s="511"/>
      <c r="H133" s="511"/>
      <c r="I133" s="511"/>
      <c r="J133" s="511"/>
      <c r="K133" s="512"/>
    </row>
    <row r="134" spans="3:11" ht="17.100000000000001" customHeight="1">
      <c r="F134" s="63"/>
    </row>
    <row r="135" spans="3:11">
      <c r="C135" s="64"/>
    </row>
  </sheetData>
  <sheetProtection algorithmName="SHA-512" hashValue="Ma+a+otj39E2LnOsRv7QuV0bHVeEptyevym248JSqM+b+cjxktdVOlR77eDDY5TRvK33zlI6KlquYXTCQ7HXpw==" saltValue="mnFtrRnrS15IwMNf72tMgA==" spinCount="100000" sheet="1" objects="1" scenarios="1" selectLockedCells="1" selectUnlockedCells="1"/>
  <protectedRanges>
    <protectedRange algorithmName="SHA-512" hashValue="SXlUg2gb/jUG5XdWPTrQzKmy+vMLxlZsEXUy6BBuW8n+HX6TfgklFGgxRaii57v/stqP/WaJRr7dc7a2qrK90Q==" saltValue="NMZA+K0/1tem8pCBjDzojg==" spinCount="100000" sqref="F130:K133 F120:K126 K115 J114 I113 J112 K111 G97:H103 K97:K103 G85:H89 G71:J75 F61:H65 G78:J82 K59:K63 F52:G56 G41:J45 F33:K37 G22:K26 G14:K18" name="Section F to I"/>
  </protectedRanges>
  <mergeCells count="60">
    <mergeCell ref="F129:K129"/>
    <mergeCell ref="F130:K133"/>
    <mergeCell ref="F120:K126"/>
    <mergeCell ref="C96:C105"/>
    <mergeCell ref="J105:J106"/>
    <mergeCell ref="F111:J111"/>
    <mergeCell ref="F119:K119"/>
    <mergeCell ref="K105:K106"/>
    <mergeCell ref="C117:C126"/>
    <mergeCell ref="I31:J31"/>
    <mergeCell ref="K31:K32"/>
    <mergeCell ref="J55:K56"/>
    <mergeCell ref="C31:C38"/>
    <mergeCell ref="J6:K6"/>
    <mergeCell ref="I39:I40"/>
    <mergeCell ref="J39:J40"/>
    <mergeCell ref="G6:H6"/>
    <mergeCell ref="G31:G32"/>
    <mergeCell ref="H31:H32"/>
    <mergeCell ref="F31:F32"/>
    <mergeCell ref="F39:F40"/>
    <mergeCell ref="G39:H39"/>
    <mergeCell ref="F4:K4"/>
    <mergeCell ref="F11:F12"/>
    <mergeCell ref="G20:G21"/>
    <mergeCell ref="G11:H11"/>
    <mergeCell ref="I11:K11"/>
    <mergeCell ref="I20:K20"/>
    <mergeCell ref="F20:F21"/>
    <mergeCell ref="H20:H21"/>
    <mergeCell ref="G80:H80"/>
    <mergeCell ref="I80:J80"/>
    <mergeCell ref="G81:H81"/>
    <mergeCell ref="I81:J81"/>
    <mergeCell ref="G82:H82"/>
    <mergeCell ref="I82:J82"/>
    <mergeCell ref="G77:H77"/>
    <mergeCell ref="G78:H78"/>
    <mergeCell ref="I78:J78"/>
    <mergeCell ref="G79:H79"/>
    <mergeCell ref="I79:J79"/>
    <mergeCell ref="I77:J77"/>
    <mergeCell ref="G73:H73"/>
    <mergeCell ref="I73:J73"/>
    <mergeCell ref="G74:H74"/>
    <mergeCell ref="I74:J74"/>
    <mergeCell ref="G75:H75"/>
    <mergeCell ref="I75:J75"/>
    <mergeCell ref="I70:J70"/>
    <mergeCell ref="G70:H70"/>
    <mergeCell ref="G71:H71"/>
    <mergeCell ref="I71:J71"/>
    <mergeCell ref="G72:H72"/>
    <mergeCell ref="I72:J72"/>
    <mergeCell ref="G87:H87"/>
    <mergeCell ref="G88:H88"/>
    <mergeCell ref="G89:H89"/>
    <mergeCell ref="G84:H84"/>
    <mergeCell ref="G85:H85"/>
    <mergeCell ref="G86:H86"/>
  </mergeCells>
  <phoneticPr fontId="9" type="noConversion"/>
  <conditionalFormatting sqref="F33:F37">
    <cfRule type="containsText" dxfId="219" priority="2" operator="containsText" text="Special Event">
      <formula>NOT(ISERROR(SEARCH("Special Event",F33)))</formula>
    </cfRule>
  </conditionalFormatting>
  <conditionalFormatting sqref="G6:H6 J6:K6">
    <cfRule type="containsText" dxfId="218" priority="5" operator="containsText" text="click to enter.">
      <formula>NOT(ISERROR(SEARCH("click to enter.",G6)))</formula>
    </cfRule>
  </conditionalFormatting>
  <conditionalFormatting sqref="G14:K18 G22:K26 G33:K37 G41:J45 F52:G56 K59:K63 F61:G65 G71:J75 G78:J82 G85:H89 K97:K103 J112 J114 K115">
    <cfRule type="containsText" dxfId="217" priority="3" operator="containsText" text="click to enter.">
      <formula>NOT(ISERROR(SEARCH("click to enter.",F14)))</formula>
    </cfRule>
  </conditionalFormatting>
  <conditionalFormatting sqref="J97:J101">
    <cfRule type="containsText" dxfId="216" priority="4" operator="containsText" text="click to enter.">
      <formula>NOT(ISERROR(SEARCH("click to enter.",J97)))</formula>
    </cfRule>
  </conditionalFormatting>
  <conditionalFormatting sqref="K29 K111 I113">
    <cfRule type="containsText" dxfId="215" priority="1" operator="containsText" text="click to select">
      <formula>NOT(ISERROR(SEARCH("click to select",I29)))</formula>
    </cfRule>
  </conditionalFormatting>
  <dataValidations count="3">
    <dataValidation type="list" allowBlank="1" showInputMessage="1" showErrorMessage="1" sqref="M30 K29 I113 H61:H65 K111" xr:uid="{8DD85768-8E5A-4DB9-A308-BFD0695BEF32}">
      <formula1>Y_N</formula1>
    </dataValidation>
    <dataValidation type="list" allowBlank="1" showInputMessage="1" showErrorMessage="1" sqref="H103 H97:H101" xr:uid="{6A12EEF7-FAEE-412F-81A8-CC05A40C88A1}">
      <formula1>FY_2</formula1>
    </dataValidation>
    <dataValidation type="list" allowBlank="1" showInputMessage="1" showErrorMessage="1" sqref="G97:G101 G103" xr:uid="{4EE8972A-02A0-4A25-A1EE-C2C58CCED071}">
      <formula1>Months</formula1>
    </dataValidation>
  </dataValidations>
  <pageMargins left="0.7" right="0.7" top="0.75" bottom="0.75" header="0.3" footer="0.3"/>
  <pageSetup scale="63" orientation="portrait" r:id="rId1"/>
  <rowBreaks count="2" manualBreakCount="2">
    <brk id="46" min="4" max="11" man="1"/>
    <brk id="90" min="4"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F617D-0E60-4AFB-ADA4-F53EA481EFB3}">
  <sheetPr>
    <tabColor theme="8" tint="0.59999389629810485"/>
  </sheetPr>
  <dimension ref="A2:Z168"/>
  <sheetViews>
    <sheetView showGridLines="0" topLeftCell="D1" zoomScaleNormal="100" zoomScaleSheetLayoutView="100" workbookViewId="0">
      <pane ySplit="7" topLeftCell="A8" activePane="bottomLeft" state="frozen"/>
      <selection activeCell="H87" sqref="H87"/>
      <selection pane="bottomLeft" activeCell="J145" sqref="J145"/>
    </sheetView>
  </sheetViews>
  <sheetFormatPr defaultRowHeight="15"/>
  <cols>
    <col min="1" max="2" width="3.140625" style="336" customWidth="1"/>
    <col min="3" max="3" width="25.85546875" style="336" customWidth="1"/>
    <col min="4" max="4" width="5.140625" style="336" customWidth="1"/>
    <col min="5" max="5" width="1.85546875" customWidth="1"/>
    <col min="6" max="6" width="29.5703125" customWidth="1"/>
    <col min="7" max="7" width="14.28515625" customWidth="1"/>
    <col min="8" max="8" width="14.140625" customWidth="1"/>
    <col min="9" max="9" width="14.7109375" customWidth="1"/>
    <col min="10" max="10" width="14" customWidth="1"/>
    <col min="11" max="11" width="14.28515625" customWidth="1"/>
    <col min="12" max="12" width="13.28515625" customWidth="1"/>
    <col min="13" max="13" width="13.42578125" customWidth="1"/>
    <col min="14" max="14" width="13.140625" customWidth="1"/>
    <col min="15" max="15" width="13.7109375" customWidth="1"/>
    <col min="16" max="16" width="1" customWidth="1"/>
    <col min="17" max="17" width="10.28515625" style="336" bestFit="1" customWidth="1"/>
    <col min="18" max="18" width="40.85546875" style="336" customWidth="1"/>
    <col min="19" max="19" width="12.42578125" style="336" customWidth="1"/>
    <col min="21" max="21" width="12.5703125" bestFit="1" customWidth="1"/>
  </cols>
  <sheetData>
    <row r="2" spans="1:19" ht="8.1" customHeight="1"/>
    <row r="3" spans="1:19">
      <c r="F3" s="13" t="s">
        <v>0</v>
      </c>
      <c r="G3" s="12"/>
      <c r="H3" s="12"/>
      <c r="I3" s="12"/>
      <c r="J3" s="12"/>
      <c r="K3" s="12"/>
      <c r="L3" s="12"/>
      <c r="M3" s="12"/>
      <c r="N3" s="12"/>
      <c r="O3" s="12"/>
    </row>
    <row r="4" spans="1:19" ht="32.450000000000003" customHeight="1">
      <c r="C4" s="365" t="s">
        <v>33</v>
      </c>
      <c r="F4" s="446" t="s">
        <v>1</v>
      </c>
      <c r="G4" s="446"/>
      <c r="H4" s="446"/>
      <c r="I4" s="446"/>
      <c r="J4" s="446"/>
      <c r="K4" s="446"/>
      <c r="L4" s="446"/>
      <c r="M4" s="446"/>
      <c r="N4" s="446"/>
      <c r="O4" s="446"/>
      <c r="R4" s="365" t="s">
        <v>205</v>
      </c>
    </row>
    <row r="6" spans="1:19" s="3" customFormat="1" ht="25.5" customHeight="1">
      <c r="A6" s="344"/>
      <c r="B6" s="344"/>
      <c r="C6" s="344"/>
      <c r="D6" s="344"/>
      <c r="F6" s="189" t="s">
        <v>264</v>
      </c>
      <c r="G6" s="448" t="str">
        <f>G9</f>
        <v>click to enter.</v>
      </c>
      <c r="H6" s="448"/>
      <c r="I6" s="448"/>
      <c r="J6" s="448"/>
      <c r="K6" s="190" t="s">
        <v>64</v>
      </c>
      <c r="L6" s="520" t="s">
        <v>199</v>
      </c>
      <c r="M6" s="520"/>
      <c r="N6" s="520"/>
      <c r="O6" s="520"/>
      <c r="Q6" s="344"/>
      <c r="R6" s="344"/>
      <c r="S6" s="344"/>
    </row>
    <row r="7" spans="1:19" ht="18.75">
      <c r="F7" s="2"/>
    </row>
    <row r="8" spans="1:19">
      <c r="E8" s="13" t="s">
        <v>34</v>
      </c>
      <c r="F8" s="13" t="s">
        <v>35</v>
      </c>
      <c r="G8" s="12"/>
      <c r="H8" s="12"/>
      <c r="I8" s="12"/>
      <c r="J8" s="12"/>
      <c r="K8" s="12"/>
      <c r="L8" s="12"/>
      <c r="M8" s="12"/>
      <c r="N8" s="12"/>
      <c r="O8" s="12"/>
    </row>
    <row r="9" spans="1:19" ht="30.6" customHeight="1">
      <c r="F9" s="262" t="s">
        <v>37</v>
      </c>
      <c r="G9" s="517" t="s">
        <v>199</v>
      </c>
      <c r="H9" s="517"/>
      <c r="I9" s="517"/>
      <c r="J9" s="517"/>
      <c r="K9" s="517"/>
      <c r="L9" s="517"/>
      <c r="M9" s="517"/>
    </row>
    <row r="10" spans="1:19" ht="33" customHeight="1">
      <c r="F10" s="1" t="s">
        <v>36</v>
      </c>
      <c r="G10" s="518" t="s">
        <v>89</v>
      </c>
      <c r="H10" s="518"/>
      <c r="M10" s="16" t="s">
        <v>267</v>
      </c>
      <c r="N10" s="260" t="s">
        <v>199</v>
      </c>
      <c r="R10" s="516" t="s">
        <v>377</v>
      </c>
    </row>
    <row r="11" spans="1:19" ht="33" customHeight="1">
      <c r="F11" s="1"/>
      <c r="G11" s="287"/>
      <c r="H11" s="287"/>
      <c r="M11" s="16" t="s">
        <v>329</v>
      </c>
      <c r="N11" s="260" t="s">
        <v>199</v>
      </c>
      <c r="R11" s="516"/>
    </row>
    <row r="12" spans="1:19" ht="15.6" customHeight="1">
      <c r="F12" s="1"/>
      <c r="G12" s="43"/>
      <c r="R12" s="516"/>
    </row>
    <row r="13" spans="1:19" ht="36.75" customHeight="1">
      <c r="F13" s="452" t="s">
        <v>367</v>
      </c>
      <c r="G13" s="452"/>
      <c r="H13" s="452"/>
      <c r="I13" s="452"/>
      <c r="J13" s="232" t="s">
        <v>89</v>
      </c>
      <c r="K13" s="65"/>
      <c r="M13" s="15" t="s">
        <v>73</v>
      </c>
      <c r="N13" s="260" t="s">
        <v>199</v>
      </c>
      <c r="R13" s="516"/>
    </row>
    <row r="14" spans="1:19" ht="18.600000000000001" customHeight="1">
      <c r="C14" s="358"/>
      <c r="F14" s="66" t="s">
        <v>75</v>
      </c>
      <c r="G14" s="43"/>
      <c r="I14" s="16"/>
      <c r="J14" s="65"/>
      <c r="K14" s="65"/>
      <c r="L14" s="65"/>
      <c r="M14" s="65"/>
      <c r="N14" s="65"/>
    </row>
    <row r="15" spans="1:19" ht="18.600000000000001" customHeight="1">
      <c r="C15" s="358"/>
      <c r="F15" s="66"/>
      <c r="G15" s="43"/>
      <c r="I15" s="16"/>
      <c r="J15" s="65"/>
      <c r="K15" s="65"/>
      <c r="L15" s="65"/>
      <c r="M15" s="65"/>
      <c r="N15" s="65"/>
    </row>
    <row r="16" spans="1:19" ht="18.600000000000001" customHeight="1">
      <c r="C16" s="358"/>
      <c r="F16" s="460" t="s">
        <v>151</v>
      </c>
      <c r="G16" s="460"/>
      <c r="H16" s="460"/>
      <c r="J16" s="460" t="s">
        <v>150</v>
      </c>
      <c r="K16" s="460"/>
      <c r="L16" s="460"/>
      <c r="M16" s="460"/>
      <c r="N16" s="460"/>
    </row>
    <row r="17" spans="3:26" ht="22.5" customHeight="1">
      <c r="C17" s="519" t="s">
        <v>188</v>
      </c>
      <c r="D17" s="336" t="s">
        <v>29</v>
      </c>
      <c r="E17">
        <v>1</v>
      </c>
      <c r="F17" s="521" t="s">
        <v>145</v>
      </c>
      <c r="G17" s="521"/>
      <c r="H17" s="521"/>
      <c r="J17" s="522" t="s">
        <v>89</v>
      </c>
      <c r="K17" s="522"/>
      <c r="L17" s="522"/>
      <c r="M17" s="522"/>
      <c r="N17" s="522"/>
      <c r="R17" s="519" t="s">
        <v>152</v>
      </c>
    </row>
    <row r="18" spans="3:26" ht="22.5" customHeight="1">
      <c r="C18" s="519"/>
      <c r="D18" s="336" t="s">
        <v>29</v>
      </c>
      <c r="E18">
        <v>2</v>
      </c>
      <c r="F18" s="521" t="s">
        <v>148</v>
      </c>
      <c r="G18" s="521"/>
      <c r="H18" s="521"/>
      <c r="I18" s="15"/>
      <c r="J18" s="522" t="s">
        <v>89</v>
      </c>
      <c r="K18" s="522"/>
      <c r="L18" s="522"/>
      <c r="M18" s="522"/>
      <c r="N18" s="522"/>
      <c r="R18" s="519"/>
    </row>
    <row r="19" spans="3:26" ht="22.5" customHeight="1">
      <c r="C19" s="519"/>
      <c r="D19" s="336" t="s">
        <v>29</v>
      </c>
      <c r="E19">
        <v>3</v>
      </c>
      <c r="F19" s="521" t="s">
        <v>149</v>
      </c>
      <c r="G19" s="521"/>
      <c r="H19" s="521"/>
      <c r="I19" s="15"/>
      <c r="J19" s="522" t="s">
        <v>89</v>
      </c>
      <c r="K19" s="522"/>
      <c r="L19" s="522"/>
      <c r="M19" s="522"/>
      <c r="N19" s="522"/>
      <c r="R19" s="519"/>
    </row>
    <row r="20" spans="3:26" ht="22.5" customHeight="1">
      <c r="C20" s="519"/>
      <c r="D20" s="336" t="s">
        <v>29</v>
      </c>
      <c r="E20">
        <v>4</v>
      </c>
      <c r="F20" s="521" t="s">
        <v>146</v>
      </c>
      <c r="G20" s="521"/>
      <c r="H20" s="521"/>
      <c r="I20" s="15"/>
      <c r="J20" s="522" t="s">
        <v>89</v>
      </c>
      <c r="K20" s="522"/>
      <c r="L20" s="522"/>
      <c r="M20" s="522"/>
      <c r="N20" s="522"/>
      <c r="R20" s="519"/>
    </row>
    <row r="21" spans="3:26" ht="22.5" customHeight="1">
      <c r="C21" s="519"/>
      <c r="D21" s="336" t="s">
        <v>29</v>
      </c>
      <c r="E21">
        <v>5</v>
      </c>
      <c r="F21" s="521" t="s">
        <v>147</v>
      </c>
      <c r="G21" s="521"/>
      <c r="H21" s="521"/>
      <c r="I21" s="15"/>
      <c r="J21" s="522" t="s">
        <v>89</v>
      </c>
      <c r="K21" s="522"/>
      <c r="L21" s="522"/>
      <c r="M21" s="522"/>
      <c r="N21" s="522"/>
      <c r="R21" s="519"/>
    </row>
    <row r="22" spans="3:26">
      <c r="C22" s="516" t="s">
        <v>324</v>
      </c>
    </row>
    <row r="23" spans="3:26" ht="21.6" customHeight="1">
      <c r="C23" s="516"/>
      <c r="F23" s="1" t="s">
        <v>231</v>
      </c>
      <c r="J23" s="316" t="s">
        <v>89</v>
      </c>
    </row>
    <row r="24" spans="3:26" ht="16.5" customHeight="1" thickBot="1">
      <c r="C24" s="516"/>
    </row>
    <row r="25" spans="3:26" ht="86.1" customHeight="1">
      <c r="F25" s="464" t="s">
        <v>253</v>
      </c>
      <c r="G25" s="465"/>
      <c r="H25" s="465"/>
      <c r="I25" s="465"/>
      <c r="J25" s="465"/>
      <c r="K25" s="465"/>
      <c r="L25" s="465"/>
      <c r="M25" s="465"/>
      <c r="N25" s="466"/>
    </row>
    <row r="26" spans="3:26" ht="33.950000000000003" customHeight="1">
      <c r="C26" s="523" t="s">
        <v>375</v>
      </c>
      <c r="F26" s="507" t="s">
        <v>199</v>
      </c>
      <c r="G26" s="437"/>
      <c r="H26" s="437"/>
      <c r="I26" s="437"/>
      <c r="J26" s="437"/>
      <c r="K26" s="437"/>
      <c r="L26" s="437"/>
      <c r="M26" s="437"/>
      <c r="N26" s="438"/>
      <c r="R26" s="366"/>
      <c r="S26" s="344"/>
      <c r="T26" s="3"/>
      <c r="U26" s="3"/>
      <c r="V26" s="3"/>
      <c r="W26" s="3"/>
      <c r="X26" s="3"/>
      <c r="Y26" s="3"/>
      <c r="Z26" s="3"/>
    </row>
    <row r="27" spans="3:26" ht="33.950000000000003" customHeight="1">
      <c r="C27" s="523"/>
      <c r="D27" s="336" t="s">
        <v>29</v>
      </c>
      <c r="F27" s="507"/>
      <c r="G27" s="437"/>
      <c r="H27" s="437"/>
      <c r="I27" s="437"/>
      <c r="J27" s="437"/>
      <c r="K27" s="437"/>
      <c r="L27" s="437"/>
      <c r="M27" s="437"/>
      <c r="N27" s="438"/>
      <c r="R27" s="366"/>
      <c r="S27" s="344"/>
      <c r="T27" s="3"/>
      <c r="U27" s="3"/>
      <c r="V27" s="3"/>
      <c r="W27" s="3"/>
      <c r="X27" s="3"/>
      <c r="Y27" s="3"/>
      <c r="Z27" s="3"/>
    </row>
    <row r="28" spans="3:26" ht="33.950000000000003" customHeight="1">
      <c r="C28" s="523"/>
      <c r="F28" s="507"/>
      <c r="G28" s="437"/>
      <c r="H28" s="437"/>
      <c r="I28" s="437"/>
      <c r="J28" s="437"/>
      <c r="K28" s="437"/>
      <c r="L28" s="437"/>
      <c r="M28" s="437"/>
      <c r="N28" s="438"/>
      <c r="R28" s="366"/>
      <c r="S28" s="344"/>
      <c r="T28" s="3"/>
      <c r="U28" s="3"/>
      <c r="V28" s="3"/>
      <c r="W28" s="3"/>
      <c r="X28" s="3"/>
      <c r="Y28" s="3"/>
      <c r="Z28" s="3"/>
    </row>
    <row r="29" spans="3:26" ht="33.950000000000003" customHeight="1">
      <c r="C29" s="523"/>
      <c r="F29" s="507"/>
      <c r="G29" s="437"/>
      <c r="H29" s="437"/>
      <c r="I29" s="437"/>
      <c r="J29" s="437"/>
      <c r="K29" s="437"/>
      <c r="L29" s="437"/>
      <c r="M29" s="437"/>
      <c r="N29" s="438"/>
      <c r="R29" s="366"/>
      <c r="S29" s="344"/>
      <c r="T29" s="3"/>
      <c r="U29" s="3"/>
      <c r="V29" s="3"/>
      <c r="W29" s="3"/>
      <c r="X29" s="3"/>
      <c r="Y29" s="3"/>
      <c r="Z29" s="3"/>
    </row>
    <row r="30" spans="3:26" ht="33.950000000000003" customHeight="1">
      <c r="C30" s="523"/>
      <c r="F30" s="436"/>
      <c r="G30" s="437"/>
      <c r="H30" s="437"/>
      <c r="I30" s="437"/>
      <c r="J30" s="437"/>
      <c r="K30" s="437"/>
      <c r="L30" s="437"/>
      <c r="M30" s="437"/>
      <c r="N30" s="438"/>
      <c r="R30" s="344"/>
      <c r="S30" s="344"/>
      <c r="T30" s="3"/>
      <c r="U30" s="3"/>
      <c r="V30" s="3"/>
      <c r="W30" s="3"/>
      <c r="X30" s="3"/>
      <c r="Y30" s="3"/>
      <c r="Z30" s="3"/>
    </row>
    <row r="31" spans="3:26" ht="33.950000000000003" customHeight="1">
      <c r="C31" s="523"/>
      <c r="F31" s="436"/>
      <c r="G31" s="437"/>
      <c r="H31" s="437"/>
      <c r="I31" s="437"/>
      <c r="J31" s="437"/>
      <c r="K31" s="437"/>
      <c r="L31" s="437"/>
      <c r="M31" s="437"/>
      <c r="N31" s="438"/>
      <c r="R31" s="344"/>
      <c r="S31" s="344"/>
      <c r="T31" s="3"/>
      <c r="U31" s="3"/>
      <c r="V31" s="3"/>
      <c r="W31" s="3"/>
      <c r="X31" s="3"/>
      <c r="Y31" s="3"/>
      <c r="Z31" s="3"/>
    </row>
    <row r="32" spans="3:26" ht="33.950000000000003" customHeight="1">
      <c r="C32" s="523"/>
      <c r="F32" s="436"/>
      <c r="G32" s="437"/>
      <c r="H32" s="437"/>
      <c r="I32" s="437"/>
      <c r="J32" s="437"/>
      <c r="K32" s="437"/>
      <c r="L32" s="437"/>
      <c r="M32" s="437"/>
      <c r="N32" s="438"/>
      <c r="R32" s="344"/>
      <c r="S32" s="344"/>
      <c r="T32" s="3"/>
      <c r="U32" s="3"/>
      <c r="V32" s="3"/>
      <c r="W32" s="3"/>
      <c r="X32" s="3"/>
      <c r="Y32" s="3"/>
      <c r="Z32" s="3"/>
    </row>
    <row r="33" spans="1:26" ht="33.950000000000003" customHeight="1" thickBot="1">
      <c r="C33" s="523"/>
      <c r="F33" s="439"/>
      <c r="G33" s="440"/>
      <c r="H33" s="440"/>
      <c r="I33" s="440"/>
      <c r="J33" s="440"/>
      <c r="K33" s="440"/>
      <c r="L33" s="440"/>
      <c r="M33" s="440"/>
      <c r="N33" s="441"/>
      <c r="R33" s="344"/>
      <c r="S33" s="344"/>
      <c r="T33" s="3"/>
      <c r="U33" s="3"/>
      <c r="V33" s="3"/>
      <c r="W33" s="3"/>
      <c r="X33" s="3"/>
      <c r="Y33" s="3"/>
      <c r="Z33" s="3"/>
    </row>
    <row r="34" spans="1:26" ht="19.5" customHeight="1">
      <c r="F34" s="7"/>
    </row>
    <row r="35" spans="1:26" ht="19.5" customHeight="1">
      <c r="F35" s="7"/>
    </row>
    <row r="36" spans="1:26">
      <c r="E36" s="13" t="s">
        <v>38</v>
      </c>
      <c r="F36" s="13" t="s">
        <v>39</v>
      </c>
      <c r="G36" s="12"/>
      <c r="H36" s="12"/>
      <c r="I36" s="12"/>
      <c r="J36" s="12"/>
      <c r="K36" s="12"/>
      <c r="L36" s="12"/>
      <c r="M36" s="12"/>
      <c r="N36" s="12"/>
      <c r="O36" s="12"/>
    </row>
    <row r="38" spans="1:26">
      <c r="F38" s="447" t="s">
        <v>40</v>
      </c>
      <c r="G38" s="447"/>
      <c r="H38" s="447"/>
      <c r="I38" s="447"/>
      <c r="J38" s="447"/>
      <c r="K38" s="447"/>
      <c r="L38" s="447"/>
      <c r="M38" s="447"/>
      <c r="N38" s="447"/>
      <c r="O38" s="447"/>
    </row>
    <row r="39" spans="1:26" ht="42.6" customHeight="1">
      <c r="C39" s="359"/>
      <c r="F39" s="426" t="s">
        <v>242</v>
      </c>
      <c r="G39" s="426"/>
      <c r="H39" s="426"/>
      <c r="I39" s="426"/>
      <c r="J39" s="426"/>
      <c r="K39" s="426"/>
      <c r="L39" s="426"/>
      <c r="M39" s="426"/>
      <c r="N39" s="426"/>
      <c r="O39" s="426"/>
      <c r="P39" s="18"/>
    </row>
    <row r="40" spans="1:26">
      <c r="C40" s="359"/>
      <c r="P40" s="18"/>
    </row>
    <row r="41" spans="1:26" s="9" customFormat="1" ht="24.75">
      <c r="A41" s="345"/>
      <c r="B41" s="345"/>
      <c r="C41" s="345"/>
      <c r="D41" s="336"/>
      <c r="G41" s="135" t="s">
        <v>192</v>
      </c>
      <c r="H41" s="27" t="s">
        <v>6</v>
      </c>
      <c r="I41" s="27" t="s">
        <v>7</v>
      </c>
      <c r="J41" s="27" t="s">
        <v>8</v>
      </c>
      <c r="K41" s="27" t="s">
        <v>9</v>
      </c>
      <c r="L41" s="27" t="s">
        <v>10</v>
      </c>
      <c r="M41" s="27" t="s">
        <v>11</v>
      </c>
      <c r="N41" s="27" t="s">
        <v>12</v>
      </c>
      <c r="O41"/>
      <c r="P41"/>
      <c r="Q41" s="345"/>
      <c r="R41" s="345"/>
      <c r="S41" s="345" t="s">
        <v>196</v>
      </c>
    </row>
    <row r="42" spans="1:26" ht="14.45" customHeight="1">
      <c r="C42" s="525" t="s">
        <v>65</v>
      </c>
      <c r="F42" s="6" t="s">
        <v>74</v>
      </c>
      <c r="G42" s="144" t="s">
        <v>191</v>
      </c>
      <c r="H42" s="145" t="s">
        <v>161</v>
      </c>
      <c r="I42" s="145" t="s">
        <v>162</v>
      </c>
      <c r="J42" s="145" t="s">
        <v>163</v>
      </c>
      <c r="K42" s="145" t="s">
        <v>164</v>
      </c>
      <c r="L42" s="145" t="s">
        <v>165</v>
      </c>
      <c r="M42" s="145" t="s">
        <v>166</v>
      </c>
      <c r="N42" s="145" t="s">
        <v>167</v>
      </c>
      <c r="O42" s="146" t="s">
        <v>13</v>
      </c>
    </row>
    <row r="43" spans="1:26" ht="23.45" customHeight="1">
      <c r="C43" s="525"/>
      <c r="E43" s="8">
        <v>1</v>
      </c>
      <c r="F43" s="320" t="str">
        <f>'Proj 1_Sect A-E'!$F$17</f>
        <v>[ex -- service area/route 1]</v>
      </c>
      <c r="G43" s="263" t="s">
        <v>69</v>
      </c>
      <c r="H43" s="264" t="s">
        <v>69</v>
      </c>
      <c r="I43" s="265" t="s">
        <v>69</v>
      </c>
      <c r="J43" s="265" t="s">
        <v>69</v>
      </c>
      <c r="K43" s="265" t="s">
        <v>69</v>
      </c>
      <c r="L43" s="265" t="s">
        <v>69</v>
      </c>
      <c r="M43" s="265" t="s">
        <v>69</v>
      </c>
      <c r="N43" s="265" t="s">
        <v>69</v>
      </c>
      <c r="O43" s="158">
        <f>SUM(H43:N43)</f>
        <v>0</v>
      </c>
    </row>
    <row r="44" spans="1:26" ht="23.45" customHeight="1">
      <c r="C44" s="525"/>
      <c r="E44" s="8">
        <v>2</v>
      </c>
      <c r="F44" s="321" t="str">
        <f>'Proj 1_Sect A-E'!$F$18</f>
        <v>[ex -- service area/route 2]</v>
      </c>
      <c r="G44" s="263" t="s">
        <v>69</v>
      </c>
      <c r="H44" s="264" t="s">
        <v>69</v>
      </c>
      <c r="I44" s="265" t="s">
        <v>69</v>
      </c>
      <c r="J44" s="265" t="s">
        <v>69</v>
      </c>
      <c r="K44" s="265" t="s">
        <v>69</v>
      </c>
      <c r="L44" s="265" t="s">
        <v>69</v>
      </c>
      <c r="M44" s="265" t="s">
        <v>69</v>
      </c>
      <c r="N44" s="265" t="s">
        <v>69</v>
      </c>
      <c r="O44" s="158">
        <f t="shared" ref="O44:O46" si="0">SUM(H44:N44)</f>
        <v>0</v>
      </c>
    </row>
    <row r="45" spans="1:26" ht="23.45" customHeight="1">
      <c r="C45" s="525"/>
      <c r="E45" s="8">
        <v>3</v>
      </c>
      <c r="F45" s="321" t="str">
        <f>'Proj 1_Sect A-E'!$F$19</f>
        <v>[ex -- service area/route 3]</v>
      </c>
      <c r="G45" s="263" t="s">
        <v>69</v>
      </c>
      <c r="H45" s="264" t="s">
        <v>69</v>
      </c>
      <c r="I45" s="265" t="s">
        <v>69</v>
      </c>
      <c r="J45" s="265" t="s">
        <v>69</v>
      </c>
      <c r="K45" s="265" t="s">
        <v>69</v>
      </c>
      <c r="L45" s="265" t="s">
        <v>69</v>
      </c>
      <c r="M45" s="265" t="s">
        <v>69</v>
      </c>
      <c r="N45" s="265" t="s">
        <v>69</v>
      </c>
      <c r="O45" s="158">
        <f t="shared" si="0"/>
        <v>0</v>
      </c>
    </row>
    <row r="46" spans="1:26" ht="23.45" customHeight="1">
      <c r="C46" s="525"/>
      <c r="E46" s="8">
        <v>4</v>
      </c>
      <c r="F46" s="321" t="str">
        <f>'Proj 1_Sect A-E'!$F$20</f>
        <v>[ex -- service area/route 4]</v>
      </c>
      <c r="G46" s="263" t="s">
        <v>69</v>
      </c>
      <c r="H46" s="264" t="s">
        <v>69</v>
      </c>
      <c r="I46" s="265" t="s">
        <v>69</v>
      </c>
      <c r="J46" s="265" t="s">
        <v>69</v>
      </c>
      <c r="K46" s="265" t="s">
        <v>69</v>
      </c>
      <c r="L46" s="265" t="s">
        <v>69</v>
      </c>
      <c r="M46" s="265" t="s">
        <v>69</v>
      </c>
      <c r="N46" s="265" t="s">
        <v>69</v>
      </c>
      <c r="O46" s="158">
        <f t="shared" si="0"/>
        <v>0</v>
      </c>
    </row>
    <row r="47" spans="1:26" ht="23.45" customHeight="1">
      <c r="C47" s="525"/>
      <c r="E47" s="8">
        <v>5</v>
      </c>
      <c r="F47" s="321" t="str">
        <f>'Proj 1_Sect A-E'!$F$21</f>
        <v>[ex -- service area/route 5]</v>
      </c>
      <c r="G47" s="263" t="s">
        <v>69</v>
      </c>
      <c r="H47" s="264" t="s">
        <v>69</v>
      </c>
      <c r="I47" s="265" t="s">
        <v>69</v>
      </c>
      <c r="J47" s="265" t="s">
        <v>69</v>
      </c>
      <c r="K47" s="265" t="s">
        <v>69</v>
      </c>
      <c r="L47" s="265" t="s">
        <v>69</v>
      </c>
      <c r="M47" s="265" t="s">
        <v>69</v>
      </c>
      <c r="N47" s="265" t="s">
        <v>69</v>
      </c>
      <c r="O47" s="158">
        <f>SUM(H47:N47)</f>
        <v>0</v>
      </c>
    </row>
    <row r="48" spans="1:26">
      <c r="C48" s="525"/>
      <c r="G48" s="160"/>
      <c r="H48" s="161"/>
      <c r="I48" s="161"/>
      <c r="J48" s="161"/>
      <c r="K48" s="161"/>
      <c r="L48" s="161"/>
      <c r="M48" s="161"/>
      <c r="N48" s="161"/>
      <c r="O48" s="159"/>
      <c r="P48" s="18"/>
    </row>
    <row r="49" spans="3:18">
      <c r="C49" s="525"/>
      <c r="D49" s="336" t="s">
        <v>29</v>
      </c>
      <c r="F49" s="67" t="s">
        <v>44</v>
      </c>
      <c r="G49" s="162">
        <f>SUM(G43:G47)</f>
        <v>0</v>
      </c>
      <c r="H49" s="163">
        <f t="shared" ref="H49:O49" si="1">SUM(H43:H47)</f>
        <v>0</v>
      </c>
      <c r="I49" s="163">
        <f t="shared" si="1"/>
        <v>0</v>
      </c>
      <c r="J49" s="163">
        <f t="shared" si="1"/>
        <v>0</v>
      </c>
      <c r="K49" s="163">
        <f t="shared" si="1"/>
        <v>0</v>
      </c>
      <c r="L49" s="163">
        <f t="shared" si="1"/>
        <v>0</v>
      </c>
      <c r="M49" s="163">
        <f t="shared" si="1"/>
        <v>0</v>
      </c>
      <c r="N49" s="163">
        <f t="shared" si="1"/>
        <v>0</v>
      </c>
      <c r="O49" s="164">
        <f t="shared" si="1"/>
        <v>0</v>
      </c>
      <c r="P49" s="18"/>
    </row>
    <row r="50" spans="3:18">
      <c r="C50" s="359"/>
      <c r="P50" s="18"/>
    </row>
    <row r="51" spans="3:18">
      <c r="C51" s="359"/>
      <c r="P51" s="18"/>
    </row>
    <row r="52" spans="3:18">
      <c r="C52" s="359"/>
      <c r="E52" s="13" t="s">
        <v>42</v>
      </c>
      <c r="F52" s="13" t="s">
        <v>46</v>
      </c>
      <c r="G52" s="12"/>
      <c r="H52" s="12"/>
      <c r="I52" s="12"/>
      <c r="J52" s="12"/>
      <c r="K52" s="12"/>
      <c r="L52" s="12"/>
      <c r="M52" s="12"/>
      <c r="N52" s="12"/>
      <c r="O52" s="12"/>
      <c r="P52" s="18"/>
    </row>
    <row r="53" spans="3:18" ht="14.45" customHeight="1">
      <c r="C53" s="359"/>
      <c r="F53" s="103"/>
      <c r="M53" s="137"/>
      <c r="N53" s="106"/>
      <c r="P53" s="18"/>
    </row>
    <row r="54" spans="3:18" ht="14.45" customHeight="1">
      <c r="C54" s="359"/>
      <c r="F54" s="80" t="s">
        <v>197</v>
      </c>
      <c r="G54" s="80"/>
      <c r="I54" s="181" t="s">
        <v>261</v>
      </c>
      <c r="J54" s="181"/>
      <c r="M54" s="472" t="s">
        <v>318</v>
      </c>
      <c r="N54" s="473"/>
      <c r="P54" s="18"/>
    </row>
    <row r="55" spans="3:18">
      <c r="C55" s="359"/>
      <c r="F55" t="s">
        <v>212</v>
      </c>
      <c r="H55" s="62"/>
      <c r="I55" s="62"/>
      <c r="M55" s="474"/>
      <c r="N55" s="475"/>
      <c r="P55" s="18"/>
    </row>
    <row r="56" spans="3:18" ht="45">
      <c r="C56" s="359"/>
      <c r="E56" s="9"/>
      <c r="F56" s="6" t="s">
        <v>74</v>
      </c>
      <c r="G56" s="100" t="s">
        <v>338</v>
      </c>
      <c r="H56" s="100" t="s">
        <v>339</v>
      </c>
      <c r="I56" s="100" t="s">
        <v>340</v>
      </c>
      <c r="K56" s="101" t="s">
        <v>371</v>
      </c>
      <c r="M56" s="474"/>
      <c r="N56" s="475"/>
      <c r="P56" s="18"/>
      <c r="R56" s="346" t="s">
        <v>265</v>
      </c>
    </row>
    <row r="57" spans="3:18" ht="24" customHeight="1">
      <c r="C57" s="359"/>
      <c r="E57" s="8">
        <v>1</v>
      </c>
      <c r="F57" s="322" t="str">
        <f>IF(J17=$R$57,F17,IF(J17=$R$58,F17,IF(J17=$R$59,F17,"n/a")))</f>
        <v>n/a</v>
      </c>
      <c r="G57" s="255"/>
      <c r="H57" s="256"/>
      <c r="I57" s="130">
        <f>G57+H57</f>
        <v>0</v>
      </c>
      <c r="K57" s="255">
        <v>0</v>
      </c>
      <c r="M57" s="474"/>
      <c r="N57" s="475"/>
      <c r="P57" s="18"/>
      <c r="R57" s="336" t="str">
        <f>dropdowns!D5</f>
        <v>Existing Service - Continuation/Funding Extension</v>
      </c>
    </row>
    <row r="58" spans="3:18" ht="24" customHeight="1">
      <c r="C58" s="526" t="s">
        <v>249</v>
      </c>
      <c r="E58" s="8">
        <v>2</v>
      </c>
      <c r="F58" s="323" t="str">
        <f>IF(J18=$R$57,F18,IF(J18=$R$58,F18,IF(J18=$R$59,F18,"n/a")))</f>
        <v>n/a</v>
      </c>
      <c r="G58" s="255"/>
      <c r="H58" s="256"/>
      <c r="I58" s="130">
        <f>G58+H58</f>
        <v>0</v>
      </c>
      <c r="K58" s="255"/>
      <c r="M58" s="474"/>
      <c r="N58" s="475"/>
      <c r="P58" s="18"/>
      <c r="R58" s="336" t="str">
        <f>dropdowns!D6</f>
        <v>Existing Service - Expansion of Service Area or Time Period</v>
      </c>
    </row>
    <row r="59" spans="3:18" ht="24" customHeight="1">
      <c r="C59" s="526"/>
      <c r="D59" s="336" t="s">
        <v>29</v>
      </c>
      <c r="E59" s="8">
        <v>3</v>
      </c>
      <c r="F59" s="323" t="str">
        <f>IF(J19=$R$57,F19,IF(J19=$R$58,F19,IF(J19=$R$59,F19,"n/a")))</f>
        <v>n/a</v>
      </c>
      <c r="G59" s="255"/>
      <c r="H59" s="256"/>
      <c r="I59" s="130">
        <f t="shared" ref="I59:I61" si="2">G59+H59</f>
        <v>0</v>
      </c>
      <c r="K59" s="255"/>
      <c r="M59" s="474"/>
      <c r="N59" s="475"/>
      <c r="P59" s="18"/>
      <c r="R59" s="336" t="str">
        <f>dropdowns!D7</f>
        <v>Existing Service - Other Service Modification (explain in Project Description)</v>
      </c>
    </row>
    <row r="60" spans="3:18" ht="24" customHeight="1">
      <c r="C60" s="526"/>
      <c r="E60" s="8">
        <v>4</v>
      </c>
      <c r="F60" s="323" t="str">
        <f>IF(J20=$R$57,F20,IF(J20=$R$58,F20,IF(J20=$R$59,F20,"n/a")))</f>
        <v>n/a</v>
      </c>
      <c r="G60" s="255"/>
      <c r="H60" s="256"/>
      <c r="I60" s="130">
        <f t="shared" si="2"/>
        <v>0</v>
      </c>
      <c r="K60" s="255"/>
      <c r="M60" s="474"/>
      <c r="N60" s="475"/>
      <c r="P60" s="18"/>
    </row>
    <row r="61" spans="3:18" ht="24" customHeight="1">
      <c r="C61" s="526"/>
      <c r="E61" s="8">
        <v>5</v>
      </c>
      <c r="F61" s="324" t="str">
        <f>IF(J21=$R$57,F21,IF(J21=$R$58,F21,IF(J21=$R$59,F21,"n/a")))</f>
        <v>n/a</v>
      </c>
      <c r="G61" s="257"/>
      <c r="H61" s="258"/>
      <c r="I61" s="130">
        <f t="shared" si="2"/>
        <v>0</v>
      </c>
      <c r="K61" s="257"/>
      <c r="M61" s="474"/>
      <c r="N61" s="475"/>
      <c r="P61" s="18"/>
    </row>
    <row r="62" spans="3:18" ht="21" customHeight="1">
      <c r="C62" s="359"/>
      <c r="E62" s="8"/>
      <c r="G62" s="105">
        <f>SUM(G57:G61)</f>
        <v>0</v>
      </c>
      <c r="H62" s="105">
        <f>SUM(H57:H61)</f>
        <v>0</v>
      </c>
      <c r="I62" s="131">
        <f>SUM(I57:I61)</f>
        <v>0</v>
      </c>
      <c r="K62" s="105">
        <f>SUM(K57:K61)</f>
        <v>0</v>
      </c>
      <c r="M62" s="474"/>
      <c r="N62" s="475"/>
      <c r="P62" s="18"/>
    </row>
    <row r="63" spans="3:18">
      <c r="C63" s="359"/>
      <c r="F63" s="81"/>
      <c r="M63" s="476"/>
      <c r="N63" s="477"/>
      <c r="P63" s="18"/>
    </row>
    <row r="64" spans="3:18">
      <c r="C64" s="359"/>
      <c r="F64" s="81"/>
      <c r="M64" s="168"/>
      <c r="N64" s="168"/>
      <c r="P64" s="18"/>
    </row>
    <row r="65" spans="1:19">
      <c r="C65" s="359"/>
      <c r="F65" s="81"/>
      <c r="M65" s="168"/>
      <c r="N65" s="168"/>
      <c r="P65" s="18"/>
    </row>
    <row r="66" spans="1:19">
      <c r="C66" s="359"/>
      <c r="F66" s="80" t="s">
        <v>334</v>
      </c>
      <c r="G66" s="116"/>
      <c r="I66" s="181" t="s">
        <v>261</v>
      </c>
      <c r="J66" s="181"/>
      <c r="P66" s="18"/>
    </row>
    <row r="67" spans="1:19" ht="24.6" customHeight="1">
      <c r="C67" s="359"/>
      <c r="G67" s="443" t="s">
        <v>192</v>
      </c>
      <c r="H67" s="27" t="s">
        <v>6</v>
      </c>
      <c r="I67" s="27" t="s">
        <v>7</v>
      </c>
      <c r="J67" s="27" t="s">
        <v>8</v>
      </c>
      <c r="K67" s="27" t="s">
        <v>9</v>
      </c>
      <c r="L67" s="27" t="s">
        <v>10</v>
      </c>
      <c r="M67" s="27" t="s">
        <v>11</v>
      </c>
      <c r="N67" s="27" t="s">
        <v>12</v>
      </c>
      <c r="P67" s="18"/>
    </row>
    <row r="68" spans="1:19">
      <c r="C68" s="359"/>
      <c r="F68" s="29" t="s">
        <v>369</v>
      </c>
      <c r="G68" s="443"/>
      <c r="H68" s="93" t="s">
        <v>161</v>
      </c>
      <c r="I68" s="93" t="s">
        <v>162</v>
      </c>
      <c r="J68" s="93" t="s">
        <v>163</v>
      </c>
      <c r="K68" s="93" t="s">
        <v>164</v>
      </c>
      <c r="L68" s="93" t="s">
        <v>165</v>
      </c>
      <c r="M68" s="93" t="s">
        <v>166</v>
      </c>
      <c r="N68" s="93" t="s">
        <v>167</v>
      </c>
      <c r="O68" s="27" t="s">
        <v>13</v>
      </c>
      <c r="P68" s="18"/>
    </row>
    <row r="69" spans="1:19" s="3" customFormat="1" ht="17.45" customHeight="1">
      <c r="A69" s="344"/>
      <c r="B69" s="344"/>
      <c r="C69" s="359"/>
      <c r="D69" s="344"/>
      <c r="F69" s="442" t="s">
        <v>331</v>
      </c>
      <c r="G69" s="442"/>
      <c r="H69" s="442"/>
      <c r="I69" s="442"/>
      <c r="J69" s="442"/>
      <c r="K69" s="442"/>
      <c r="L69" s="442"/>
      <c r="M69" s="442"/>
      <c r="N69" s="442"/>
      <c r="O69" s="442"/>
      <c r="P69" s="18"/>
      <c r="Q69" s="344"/>
      <c r="R69" s="527" t="s">
        <v>370</v>
      </c>
      <c r="S69" s="344"/>
    </row>
    <row r="70" spans="1:19" ht="26.25" customHeight="1">
      <c r="C70" s="359" t="s">
        <v>32</v>
      </c>
      <c r="D70" s="336" t="s">
        <v>94</v>
      </c>
      <c r="F70" s="26" t="s">
        <v>28</v>
      </c>
      <c r="G70" s="95">
        <f>G72*(1-G73)</f>
        <v>0</v>
      </c>
      <c r="H70" s="30">
        <f>H72*(1-H73)</f>
        <v>0</v>
      </c>
      <c r="I70" s="30">
        <f t="shared" ref="I70:N70" si="3">I72*(1-I73)</f>
        <v>0</v>
      </c>
      <c r="J70" s="30">
        <f t="shared" si="3"/>
        <v>0</v>
      </c>
      <c r="K70" s="30">
        <f t="shared" si="3"/>
        <v>0</v>
      </c>
      <c r="L70" s="30">
        <f t="shared" si="3"/>
        <v>0</v>
      </c>
      <c r="M70" s="30">
        <f t="shared" si="3"/>
        <v>0</v>
      </c>
      <c r="N70" s="30">
        <f t="shared" si="3"/>
        <v>0</v>
      </c>
      <c r="O70" s="108">
        <f>SUM(H70:N70)</f>
        <v>0</v>
      </c>
      <c r="P70" s="18"/>
      <c r="R70" s="527"/>
    </row>
    <row r="71" spans="1:19" ht="26.25" customHeight="1">
      <c r="C71" s="359" t="s">
        <v>32</v>
      </c>
      <c r="D71" s="336" t="s">
        <v>94</v>
      </c>
      <c r="F71" s="125" t="s">
        <v>193</v>
      </c>
      <c r="G71" s="95">
        <f>G72*G73</f>
        <v>0</v>
      </c>
      <c r="H71" s="69">
        <f>H72*H73</f>
        <v>0</v>
      </c>
      <c r="I71" s="69">
        <f t="shared" ref="I71:N71" si="4">I72*I73</f>
        <v>0</v>
      </c>
      <c r="J71" s="69">
        <f t="shared" si="4"/>
        <v>0</v>
      </c>
      <c r="K71" s="69">
        <f t="shared" si="4"/>
        <v>0</v>
      </c>
      <c r="L71" s="69">
        <f t="shared" si="4"/>
        <v>0</v>
      </c>
      <c r="M71" s="69">
        <f t="shared" si="4"/>
        <v>0</v>
      </c>
      <c r="N71" s="69">
        <f t="shared" si="4"/>
        <v>0</v>
      </c>
      <c r="O71" s="108">
        <f>SUM(H71:N71)</f>
        <v>0</v>
      </c>
      <c r="P71" s="18"/>
      <c r="R71" s="527"/>
    </row>
    <row r="72" spans="1:19" ht="26.25" customHeight="1">
      <c r="C72" s="360" t="s">
        <v>30</v>
      </c>
      <c r="F72" s="16" t="s">
        <v>200</v>
      </c>
      <c r="G72" s="253"/>
      <c r="H72" s="254"/>
      <c r="I72" s="254"/>
      <c r="J72" s="254"/>
      <c r="K72" s="254"/>
      <c r="L72" s="254"/>
      <c r="M72" s="254"/>
      <c r="N72" s="254"/>
      <c r="O72" s="109">
        <f>SUM(O70:O71)</f>
        <v>0</v>
      </c>
      <c r="P72" s="18"/>
      <c r="Q72" s="336" t="s">
        <v>56</v>
      </c>
      <c r="R72" s="527"/>
    </row>
    <row r="73" spans="1:19" ht="26.25" customHeight="1">
      <c r="C73" s="360" t="s">
        <v>31</v>
      </c>
      <c r="F73" s="16" t="s">
        <v>201</v>
      </c>
      <c r="G73" s="250"/>
      <c r="H73" s="251"/>
      <c r="I73" s="251"/>
      <c r="J73" s="251"/>
      <c r="K73" s="251"/>
      <c r="L73" s="251"/>
      <c r="M73" s="251"/>
      <c r="N73" s="251"/>
      <c r="O73" s="110"/>
      <c r="P73" s="18"/>
      <c r="Q73" s="336" t="s">
        <v>56</v>
      </c>
      <c r="R73" s="527"/>
    </row>
    <row r="74" spans="1:19" ht="15.6" customHeight="1">
      <c r="H74" s="32"/>
      <c r="I74" s="32"/>
      <c r="J74" s="32"/>
      <c r="K74" s="32"/>
      <c r="L74" s="32"/>
      <c r="M74" s="32"/>
      <c r="N74" s="10"/>
      <c r="O74" s="33"/>
      <c r="P74" s="18"/>
      <c r="R74" s="527"/>
    </row>
    <row r="75" spans="1:19" ht="15.6" customHeight="1">
      <c r="H75" s="32"/>
      <c r="I75" s="32"/>
      <c r="J75" s="32"/>
      <c r="K75" s="32"/>
      <c r="L75" s="32"/>
      <c r="M75" s="32"/>
      <c r="N75" s="10"/>
      <c r="O75" s="33"/>
      <c r="P75" s="18"/>
      <c r="R75" s="527"/>
    </row>
    <row r="76" spans="1:19" s="3" customFormat="1" ht="17.45" customHeight="1">
      <c r="A76" s="344"/>
      <c r="B76" s="344"/>
      <c r="C76" s="344"/>
      <c r="D76" s="344"/>
      <c r="F76" s="442" t="s">
        <v>332</v>
      </c>
      <c r="G76" s="442"/>
      <c r="H76" s="442"/>
      <c r="I76" s="442"/>
      <c r="J76" s="442"/>
      <c r="K76" s="442"/>
      <c r="L76" s="442"/>
      <c r="M76" s="442"/>
      <c r="N76" s="442"/>
      <c r="O76" s="442"/>
      <c r="P76" s="18"/>
      <c r="Q76" s="344"/>
      <c r="R76" s="527"/>
      <c r="S76" s="344"/>
    </row>
    <row r="77" spans="1:19" ht="26.25" customHeight="1">
      <c r="C77" s="359" t="s">
        <v>32</v>
      </c>
      <c r="D77" s="336" t="s">
        <v>29</v>
      </c>
      <c r="F77" s="26" t="s">
        <v>28</v>
      </c>
      <c r="G77" s="95">
        <f>G79*(1-G80)</f>
        <v>0</v>
      </c>
      <c r="H77" s="30">
        <f>H79*(1-H80)</f>
        <v>0</v>
      </c>
      <c r="I77" s="30">
        <f t="shared" ref="I77:N77" si="5">I79*(1-I80)</f>
        <v>0</v>
      </c>
      <c r="J77" s="30">
        <f t="shared" si="5"/>
        <v>0</v>
      </c>
      <c r="K77" s="30">
        <f t="shared" si="5"/>
        <v>0</v>
      </c>
      <c r="L77" s="30">
        <f t="shared" si="5"/>
        <v>0</v>
      </c>
      <c r="M77" s="30">
        <f t="shared" si="5"/>
        <v>0</v>
      </c>
      <c r="N77" s="30">
        <f t="shared" si="5"/>
        <v>0</v>
      </c>
      <c r="O77" s="108">
        <f>SUM(H77:N77)</f>
        <v>0</v>
      </c>
      <c r="P77" s="18"/>
      <c r="R77" s="527"/>
    </row>
    <row r="78" spans="1:19" ht="26.25" customHeight="1">
      <c r="C78" s="359" t="s">
        <v>32</v>
      </c>
      <c r="D78" s="336" t="s">
        <v>29</v>
      </c>
      <c r="F78" s="125" t="s">
        <v>193</v>
      </c>
      <c r="G78" s="95">
        <f>G79*G80</f>
        <v>0</v>
      </c>
      <c r="H78" s="69">
        <f>H79*H80</f>
        <v>0</v>
      </c>
      <c r="I78" s="69">
        <f t="shared" ref="I78:N78" si="6">I79*I80</f>
        <v>0</v>
      </c>
      <c r="J78" s="69">
        <f t="shared" si="6"/>
        <v>0</v>
      </c>
      <c r="K78" s="69">
        <f t="shared" si="6"/>
        <v>0</v>
      </c>
      <c r="L78" s="69">
        <f t="shared" si="6"/>
        <v>0</v>
      </c>
      <c r="M78" s="69">
        <f t="shared" si="6"/>
        <v>0</v>
      </c>
      <c r="N78" s="69">
        <f t="shared" si="6"/>
        <v>0</v>
      </c>
      <c r="O78" s="108">
        <f>SUM(H78:N78)</f>
        <v>0</v>
      </c>
      <c r="P78" s="18"/>
      <c r="R78" s="527"/>
    </row>
    <row r="79" spans="1:19" ht="26.25" customHeight="1">
      <c r="C79" s="360" t="s">
        <v>30</v>
      </c>
      <c r="F79" s="16" t="s">
        <v>202</v>
      </c>
      <c r="G79" s="253"/>
      <c r="H79" s="254"/>
      <c r="I79" s="254"/>
      <c r="J79" s="254"/>
      <c r="K79" s="254"/>
      <c r="L79" s="254"/>
      <c r="M79" s="254"/>
      <c r="N79" s="254"/>
      <c r="O79" s="109">
        <f>SUM(O77:O78)</f>
        <v>0</v>
      </c>
      <c r="P79" s="18"/>
      <c r="Q79" s="336" t="s">
        <v>56</v>
      </c>
      <c r="R79" s="527"/>
    </row>
    <row r="80" spans="1:19" ht="26.25" customHeight="1">
      <c r="C80" s="360" t="s">
        <v>31</v>
      </c>
      <c r="F80" s="16" t="s">
        <v>201</v>
      </c>
      <c r="G80" s="250"/>
      <c r="H80" s="251"/>
      <c r="I80" s="251"/>
      <c r="J80" s="251"/>
      <c r="K80" s="251"/>
      <c r="L80" s="251"/>
      <c r="M80" s="251"/>
      <c r="N80" s="251"/>
      <c r="O80" s="110"/>
      <c r="P80" s="18"/>
      <c r="Q80" s="336" t="s">
        <v>56</v>
      </c>
      <c r="R80" s="527"/>
    </row>
    <row r="81" spans="1:22" ht="15.6" customHeight="1">
      <c r="H81" s="32"/>
      <c r="I81" s="32"/>
      <c r="J81" s="32"/>
      <c r="K81" s="32"/>
      <c r="L81" s="32"/>
      <c r="M81" s="32"/>
      <c r="N81" s="10"/>
      <c r="O81" s="33"/>
      <c r="P81" s="18"/>
      <c r="R81" s="527"/>
    </row>
    <row r="82" spans="1:22" ht="15.6" customHeight="1">
      <c r="G82" s="104" t="s">
        <v>191</v>
      </c>
      <c r="H82" s="32"/>
      <c r="I82" s="32"/>
      <c r="J82" s="32"/>
      <c r="K82" s="32"/>
      <c r="L82" s="32"/>
      <c r="M82" s="32"/>
      <c r="N82" s="10"/>
      <c r="O82" s="33"/>
      <c r="P82" s="18"/>
      <c r="R82" s="527"/>
    </row>
    <row r="83" spans="1:22" s="3" customFormat="1" ht="20.100000000000001" customHeight="1">
      <c r="A83" s="344"/>
      <c r="B83" s="344"/>
      <c r="C83" s="344"/>
      <c r="D83" s="344"/>
      <c r="F83" s="442" t="s">
        <v>333</v>
      </c>
      <c r="G83" s="442"/>
      <c r="H83" s="442"/>
      <c r="I83" s="442"/>
      <c r="J83" s="442"/>
      <c r="K83" s="442"/>
      <c r="L83" s="442"/>
      <c r="M83" s="442"/>
      <c r="N83" s="442"/>
      <c r="O83" s="442"/>
      <c r="P83" s="18"/>
      <c r="Q83" s="344"/>
      <c r="R83" s="527"/>
      <c r="S83" s="344"/>
    </row>
    <row r="84" spans="1:22" ht="26.25" customHeight="1">
      <c r="C84" s="359" t="s">
        <v>32</v>
      </c>
      <c r="D84" s="336" t="s">
        <v>29</v>
      </c>
      <c r="F84" s="26" t="s">
        <v>28</v>
      </c>
      <c r="G84" s="96">
        <f>G86*(1-G89)</f>
        <v>0</v>
      </c>
      <c r="H84" s="30">
        <f>H88*(1-H89)</f>
        <v>0</v>
      </c>
      <c r="I84" s="30">
        <f t="shared" ref="I84:N84" si="7">I88*(1-I89)</f>
        <v>0</v>
      </c>
      <c r="J84" s="30">
        <f t="shared" si="7"/>
        <v>0</v>
      </c>
      <c r="K84" s="30">
        <f t="shared" si="7"/>
        <v>0</v>
      </c>
      <c r="L84" s="30">
        <f t="shared" si="7"/>
        <v>0</v>
      </c>
      <c r="M84" s="30">
        <f t="shared" si="7"/>
        <v>0</v>
      </c>
      <c r="N84" s="30">
        <f t="shared" si="7"/>
        <v>0</v>
      </c>
      <c r="O84" s="108">
        <f>SUM(H84:N84)</f>
        <v>0</v>
      </c>
      <c r="P84" s="18"/>
    </row>
    <row r="85" spans="1:22" ht="26.25" customHeight="1">
      <c r="C85" s="359" t="s">
        <v>32</v>
      </c>
      <c r="D85" s="336" t="s">
        <v>29</v>
      </c>
      <c r="F85" s="125" t="s">
        <v>193</v>
      </c>
      <c r="G85" s="97">
        <f>G86*G89</f>
        <v>0</v>
      </c>
      <c r="H85" s="69">
        <f>H88*H89</f>
        <v>0</v>
      </c>
      <c r="I85" s="69">
        <f t="shared" ref="I85:N85" si="8">I88*I89</f>
        <v>0</v>
      </c>
      <c r="J85" s="69">
        <f t="shared" si="8"/>
        <v>0</v>
      </c>
      <c r="K85" s="69">
        <f t="shared" si="8"/>
        <v>0</v>
      </c>
      <c r="L85" s="69">
        <f t="shared" si="8"/>
        <v>0</v>
      </c>
      <c r="M85" s="69">
        <f t="shared" si="8"/>
        <v>0</v>
      </c>
      <c r="N85" s="69">
        <f t="shared" si="8"/>
        <v>0</v>
      </c>
      <c r="O85" s="108">
        <f>SUM(H85:N85)</f>
        <v>0</v>
      </c>
      <c r="P85" s="18"/>
      <c r="R85" s="346" t="s">
        <v>240</v>
      </c>
    </row>
    <row r="86" spans="1:22" ht="26.25" customHeight="1">
      <c r="C86" s="360" t="s">
        <v>30</v>
      </c>
      <c r="F86" s="16" t="s">
        <v>207</v>
      </c>
      <c r="G86" s="115">
        <f>G62</f>
        <v>0</v>
      </c>
      <c r="H86" s="252"/>
      <c r="I86" s="252"/>
      <c r="J86" s="252"/>
      <c r="K86" s="252"/>
      <c r="L86" s="252"/>
      <c r="M86" s="252"/>
      <c r="N86" s="252"/>
      <c r="O86" s="154">
        <f>SUM(H86:N86)</f>
        <v>0</v>
      </c>
      <c r="P86" s="18"/>
      <c r="Q86" s="336" t="s">
        <v>56</v>
      </c>
      <c r="R86" s="347" t="e">
        <f>AVERAGEIF(H86:N86,"&gt;0",H86:N86)</f>
        <v>#DIV/0!</v>
      </c>
      <c r="S86" s="336" t="s">
        <v>395</v>
      </c>
    </row>
    <row r="87" spans="1:22" ht="26.25" customHeight="1">
      <c r="C87" s="360"/>
      <c r="F87" s="133" t="s">
        <v>335</v>
      </c>
      <c r="G87" s="149">
        <f>K62</f>
        <v>0</v>
      </c>
      <c r="H87" s="148">
        <f>IF(H86,-$J$145*'Proj 1_Sect G-I'!P99,0)</f>
        <v>0</v>
      </c>
      <c r="I87" s="148">
        <f>IF(I86&gt;0,-$J$145*'Proj 1_Sect G-I'!P100,0)</f>
        <v>0</v>
      </c>
      <c r="J87" s="148">
        <f>IF(J86&gt;0,-$J$145*'Proj 1_Sect G-I'!P101,0)</f>
        <v>0</v>
      </c>
      <c r="K87" s="148">
        <f>IF(K86&gt;0,-$J$145*'Proj 1_Sect G-I'!P102,0)</f>
        <v>0</v>
      </c>
      <c r="L87" s="148">
        <f>IF(L86&gt;0,-$J$145*'Proj 1_Sect G-I'!P103,0)</f>
        <v>0</v>
      </c>
      <c r="M87" s="148">
        <f>IF(M86&gt;0,-$J$145*'Proj 1_Sect G-I'!P104,0)</f>
        <v>0</v>
      </c>
      <c r="N87" s="148">
        <f>IF(N86&gt;0,-$J$145*'Proj 1_Sect G-I'!P105,0)</f>
        <v>0</v>
      </c>
      <c r="O87" s="153">
        <f>SUM(G87:N87)</f>
        <v>0</v>
      </c>
      <c r="P87" s="18"/>
      <c r="R87" s="347"/>
    </row>
    <row r="88" spans="1:22" ht="26.25" customHeight="1">
      <c r="C88" s="360"/>
      <c r="F88" s="67" t="s">
        <v>217</v>
      </c>
      <c r="G88" s="155">
        <f>G86-G87</f>
        <v>0</v>
      </c>
      <c r="H88" s="156">
        <f>H86+H87</f>
        <v>0</v>
      </c>
      <c r="I88" s="156">
        <f t="shared" ref="I88:N88" si="9">I86+I87</f>
        <v>0</v>
      </c>
      <c r="J88" s="156">
        <f t="shared" si="9"/>
        <v>0</v>
      </c>
      <c r="K88" s="156">
        <f t="shared" si="9"/>
        <v>0</v>
      </c>
      <c r="L88" s="156">
        <f t="shared" si="9"/>
        <v>0</v>
      </c>
      <c r="M88" s="156">
        <f t="shared" si="9"/>
        <v>0</v>
      </c>
      <c r="N88" s="156">
        <f t="shared" si="9"/>
        <v>0</v>
      </c>
      <c r="O88" s="157">
        <f>SUM(G88:N88)</f>
        <v>0</v>
      </c>
      <c r="P88" s="18"/>
      <c r="R88" s="347" t="e">
        <f>AVERAGEIF(H88:N88,"&gt;0",H88:N88)</f>
        <v>#DIV/0!</v>
      </c>
      <c r="S88" s="336" t="s">
        <v>394</v>
      </c>
    </row>
    <row r="89" spans="1:22" ht="26.25" customHeight="1">
      <c r="C89" s="360" t="s">
        <v>31</v>
      </c>
      <c r="F89" s="16" t="s">
        <v>201</v>
      </c>
      <c r="G89" s="250"/>
      <c r="H89" s="251"/>
      <c r="I89" s="251"/>
      <c r="J89" s="251"/>
      <c r="K89" s="251"/>
      <c r="L89" s="251"/>
      <c r="M89" s="251"/>
      <c r="N89" s="251"/>
      <c r="O89" s="110"/>
      <c r="P89" s="18"/>
      <c r="Q89" s="336" t="s">
        <v>56</v>
      </c>
    </row>
    <row r="90" spans="1:22">
      <c r="C90" s="359"/>
      <c r="F90" s="34"/>
      <c r="G90" s="34"/>
      <c r="H90" s="35"/>
      <c r="I90" s="35"/>
      <c r="J90" s="35"/>
      <c r="K90" s="35"/>
      <c r="L90" s="35"/>
      <c r="M90" s="36"/>
      <c r="N90" s="37"/>
      <c r="O90" s="37"/>
      <c r="P90" s="18"/>
    </row>
    <row r="91" spans="1:22">
      <c r="C91" s="359"/>
      <c r="F91" s="34"/>
      <c r="G91" s="34"/>
      <c r="H91" s="35"/>
      <c r="I91" s="35"/>
      <c r="J91" s="35"/>
      <c r="K91" s="35"/>
      <c r="L91" s="35"/>
      <c r="M91" s="36"/>
      <c r="N91" s="37"/>
      <c r="O91" s="37"/>
      <c r="P91" s="18"/>
    </row>
    <row r="92" spans="1:22" ht="26.25" customHeight="1">
      <c r="C92" s="359" t="s">
        <v>32</v>
      </c>
      <c r="D92" s="336" t="s">
        <v>29</v>
      </c>
      <c r="F92" s="61" t="s">
        <v>43</v>
      </c>
      <c r="G92" s="267">
        <f t="shared" ref="G92:N93" si="10">G70+G77+G84</f>
        <v>0</v>
      </c>
      <c r="H92" s="268">
        <f t="shared" si="10"/>
        <v>0</v>
      </c>
      <c r="I92" s="268">
        <f t="shared" si="10"/>
        <v>0</v>
      </c>
      <c r="J92" s="268">
        <f t="shared" si="10"/>
        <v>0</v>
      </c>
      <c r="K92" s="268">
        <f t="shared" si="10"/>
        <v>0</v>
      </c>
      <c r="L92" s="268">
        <f t="shared" si="10"/>
        <v>0</v>
      </c>
      <c r="M92" s="268">
        <f t="shared" si="10"/>
        <v>0</v>
      </c>
      <c r="N92" s="268">
        <f t="shared" si="10"/>
        <v>0</v>
      </c>
      <c r="O92" s="269">
        <f>SUM(H92:N92)</f>
        <v>0</v>
      </c>
      <c r="P92" s="18"/>
      <c r="U92" s="21" t="s">
        <v>256</v>
      </c>
    </row>
    <row r="93" spans="1:22" ht="26.25" customHeight="1">
      <c r="C93" s="359" t="s">
        <v>32</v>
      </c>
      <c r="D93" s="336" t="s">
        <v>29</v>
      </c>
      <c r="F93" s="61" t="s">
        <v>47</v>
      </c>
      <c r="G93" s="270">
        <f t="shared" si="10"/>
        <v>0</v>
      </c>
      <c r="H93" s="268">
        <f t="shared" si="10"/>
        <v>0</v>
      </c>
      <c r="I93" s="268">
        <f t="shared" si="10"/>
        <v>0</v>
      </c>
      <c r="J93" s="268">
        <f t="shared" si="10"/>
        <v>0</v>
      </c>
      <c r="K93" s="268">
        <f t="shared" si="10"/>
        <v>0</v>
      </c>
      <c r="L93" s="268">
        <f t="shared" si="10"/>
        <v>0</v>
      </c>
      <c r="M93" s="268">
        <f t="shared" si="10"/>
        <v>0</v>
      </c>
      <c r="N93" s="268">
        <f t="shared" si="10"/>
        <v>0</v>
      </c>
      <c r="O93" s="269">
        <f>SUM(H93:N93)</f>
        <v>0</v>
      </c>
      <c r="P93" s="18"/>
      <c r="R93" s="348" t="s">
        <v>254</v>
      </c>
      <c r="S93" s="347">
        <f>I62</f>
        <v>0</v>
      </c>
      <c r="U93" s="11">
        <v>592000</v>
      </c>
      <c r="V93" t="s">
        <v>76</v>
      </c>
    </row>
    <row r="94" spans="1:22" s="3" customFormat="1" ht="26.25" customHeight="1">
      <c r="A94" s="344"/>
      <c r="B94" s="344"/>
      <c r="C94" s="359" t="s">
        <v>32</v>
      </c>
      <c r="D94" s="336" t="s">
        <v>29</v>
      </c>
      <c r="F94" s="117" t="s">
        <v>15</v>
      </c>
      <c r="G94" s="121">
        <f>SUM(G92:G93)</f>
        <v>0</v>
      </c>
      <c r="H94" s="122">
        <f t="shared" ref="H94:O94" si="11">SUM(H92:H93)</f>
        <v>0</v>
      </c>
      <c r="I94" s="122">
        <f t="shared" si="11"/>
        <v>0</v>
      </c>
      <c r="J94" s="122">
        <f t="shared" si="11"/>
        <v>0</v>
      </c>
      <c r="K94" s="122">
        <f t="shared" si="11"/>
        <v>0</v>
      </c>
      <c r="L94" s="122">
        <f t="shared" si="11"/>
        <v>0</v>
      </c>
      <c r="M94" s="122">
        <f t="shared" si="11"/>
        <v>0</v>
      </c>
      <c r="N94" s="123">
        <f t="shared" si="11"/>
        <v>0</v>
      </c>
      <c r="O94" s="124">
        <f t="shared" si="11"/>
        <v>0</v>
      </c>
      <c r="P94" s="18"/>
      <c r="Q94" s="344"/>
      <c r="R94" s="349" t="s">
        <v>214</v>
      </c>
      <c r="S94" s="350">
        <f>O94-S93</f>
        <v>0</v>
      </c>
      <c r="U94" s="150">
        <v>296000</v>
      </c>
      <c r="V94" s="3" t="s">
        <v>77</v>
      </c>
    </row>
    <row r="95" spans="1:22">
      <c r="C95" s="359"/>
      <c r="F95" s="478" t="s">
        <v>16</v>
      </c>
      <c r="G95" s="478"/>
      <c r="H95" s="478"/>
      <c r="I95" s="478"/>
      <c r="J95" s="478"/>
      <c r="K95" s="478"/>
      <c r="L95" s="478"/>
      <c r="M95" s="478"/>
      <c r="N95" s="478"/>
      <c r="P95" s="18"/>
    </row>
    <row r="96" spans="1:22">
      <c r="C96" s="359"/>
      <c r="F96" s="524"/>
      <c r="G96" s="524"/>
      <c r="H96" s="524"/>
      <c r="I96" s="524"/>
      <c r="J96" s="524"/>
      <c r="K96" s="524"/>
      <c r="L96" s="524"/>
      <c r="M96" s="524"/>
      <c r="N96" s="524"/>
      <c r="P96" s="18"/>
    </row>
    <row r="97" spans="1:19" ht="14.45" customHeight="1">
      <c r="C97" s="359"/>
      <c r="F97" s="431" t="s">
        <v>194</v>
      </c>
      <c r="G97" s="432"/>
      <c r="H97" s="432"/>
      <c r="I97" s="432"/>
      <c r="J97" s="432"/>
      <c r="K97" s="432"/>
      <c r="L97" s="432"/>
      <c r="M97" s="432"/>
      <c r="P97" s="18"/>
    </row>
    <row r="98" spans="1:19" ht="17.100000000000001" customHeight="1">
      <c r="C98" s="361"/>
      <c r="F98" s="99" t="s">
        <v>195</v>
      </c>
      <c r="G98" s="271" t="s">
        <v>191</v>
      </c>
      <c r="H98" s="272" t="s">
        <v>161</v>
      </c>
      <c r="I98" s="272" t="s">
        <v>162</v>
      </c>
      <c r="J98" s="272" t="s">
        <v>163</v>
      </c>
      <c r="K98" s="272" t="s">
        <v>164</v>
      </c>
      <c r="L98" s="272" t="s">
        <v>165</v>
      </c>
      <c r="M98" s="272" t="s">
        <v>166</v>
      </c>
      <c r="N98" s="272" t="s">
        <v>167</v>
      </c>
      <c r="O98" s="273" t="s">
        <v>20</v>
      </c>
      <c r="P98" s="18"/>
    </row>
    <row r="99" spans="1:19" ht="18.75" customHeight="1">
      <c r="C99" s="359" t="s">
        <v>32</v>
      </c>
      <c r="D99" s="336" t="s">
        <v>29</v>
      </c>
      <c r="F99" s="274" t="s">
        <v>21</v>
      </c>
      <c r="G99" s="275" t="e">
        <f>G92/G94</f>
        <v>#DIV/0!</v>
      </c>
      <c r="H99" s="276" t="e">
        <f>H92/H94</f>
        <v>#DIV/0!</v>
      </c>
      <c r="I99" s="276" t="e">
        <f t="shared" ref="I99:N99" si="12">I92/I94</f>
        <v>#DIV/0!</v>
      </c>
      <c r="J99" s="276" t="e">
        <f t="shared" si="12"/>
        <v>#DIV/0!</v>
      </c>
      <c r="K99" s="276" t="e">
        <f t="shared" si="12"/>
        <v>#DIV/0!</v>
      </c>
      <c r="L99" s="276" t="e">
        <f t="shared" si="12"/>
        <v>#DIV/0!</v>
      </c>
      <c r="M99" s="276" t="e">
        <f t="shared" si="12"/>
        <v>#DIV/0!</v>
      </c>
      <c r="N99" s="276" t="e">
        <f t="shared" si="12"/>
        <v>#DIV/0!</v>
      </c>
      <c r="O99" s="277" t="e">
        <f>O92/O94</f>
        <v>#DIV/0!</v>
      </c>
      <c r="P99" s="18"/>
    </row>
    <row r="100" spans="1:19" ht="18.75" customHeight="1">
      <c r="C100" s="359" t="s">
        <v>32</v>
      </c>
      <c r="D100" s="336" t="s">
        <v>29</v>
      </c>
      <c r="F100" s="274" t="s">
        <v>22</v>
      </c>
      <c r="G100" s="275" t="e">
        <f t="shared" ref="G100:N100" si="13">G93/G94</f>
        <v>#DIV/0!</v>
      </c>
      <c r="H100" s="276" t="e">
        <f t="shared" si="13"/>
        <v>#DIV/0!</v>
      </c>
      <c r="I100" s="276" t="e">
        <f t="shared" si="13"/>
        <v>#DIV/0!</v>
      </c>
      <c r="J100" s="276" t="e">
        <f t="shared" si="13"/>
        <v>#DIV/0!</v>
      </c>
      <c r="K100" s="276" t="e">
        <f t="shared" si="13"/>
        <v>#DIV/0!</v>
      </c>
      <c r="L100" s="276" t="e">
        <f t="shared" si="13"/>
        <v>#DIV/0!</v>
      </c>
      <c r="M100" s="276" t="e">
        <f t="shared" si="13"/>
        <v>#DIV/0!</v>
      </c>
      <c r="N100" s="276" t="e">
        <f t="shared" si="13"/>
        <v>#DIV/0!</v>
      </c>
      <c r="O100" s="277" t="e">
        <f>O93/O94</f>
        <v>#DIV/0!</v>
      </c>
      <c r="P100" s="18"/>
    </row>
    <row r="101" spans="1:19" ht="15.75">
      <c r="F101" s="274"/>
      <c r="G101" s="274"/>
      <c r="H101" s="274"/>
      <c r="I101" s="274"/>
      <c r="J101" s="274"/>
      <c r="K101" s="274"/>
      <c r="L101" s="274"/>
      <c r="M101" s="274"/>
      <c r="N101" s="274"/>
      <c r="O101" s="274"/>
      <c r="P101" s="274"/>
      <c r="Q101" s="351"/>
    </row>
    <row r="102" spans="1:19">
      <c r="P102" s="18"/>
    </row>
    <row r="103" spans="1:19">
      <c r="E103" s="13" t="s">
        <v>45</v>
      </c>
      <c r="F103" s="13" t="s">
        <v>54</v>
      </c>
      <c r="G103" s="12"/>
      <c r="H103" s="12"/>
      <c r="I103" s="12"/>
      <c r="J103" s="12"/>
      <c r="K103" s="12"/>
      <c r="L103" s="12"/>
      <c r="M103" s="12"/>
      <c r="N103" s="12"/>
      <c r="O103" s="12"/>
      <c r="P103" s="18"/>
    </row>
    <row r="104" spans="1:19">
      <c r="F104" s="8" t="s">
        <v>79</v>
      </c>
      <c r="P104" s="18"/>
    </row>
    <row r="105" spans="1:19">
      <c r="F105" s="8"/>
      <c r="P105" s="18"/>
    </row>
    <row r="106" spans="1:19" s="3" customFormat="1" ht="17.45" customHeight="1">
      <c r="A106" s="344"/>
      <c r="B106" s="344"/>
      <c r="C106" s="359"/>
      <c r="D106" s="344"/>
      <c r="F106" s="442" t="s">
        <v>52</v>
      </c>
      <c r="G106" s="442"/>
      <c r="H106" s="442"/>
      <c r="I106" s="442"/>
      <c r="J106" s="442"/>
      <c r="K106" s="442"/>
      <c r="L106" s="442"/>
      <c r="M106" s="442"/>
      <c r="N106" s="442"/>
      <c r="O106" s="442"/>
      <c r="P106" s="18"/>
      <c r="Q106" s="344"/>
      <c r="R106" s="344"/>
      <c r="S106" s="344"/>
    </row>
    <row r="107" spans="1:19">
      <c r="F107" s="21" t="s">
        <v>50</v>
      </c>
      <c r="H107" s="22"/>
      <c r="I107" s="22" t="s">
        <v>49</v>
      </c>
      <c r="K107" s="21" t="s">
        <v>337</v>
      </c>
      <c r="P107" s="18"/>
    </row>
    <row r="108" spans="1:19" ht="17.45" customHeight="1">
      <c r="C108" s="348" t="s">
        <v>144</v>
      </c>
      <c r="E108">
        <v>1</v>
      </c>
      <c r="F108" s="528" t="s">
        <v>199</v>
      </c>
      <c r="G108" s="528"/>
      <c r="H108" s="528"/>
      <c r="I108" s="335" t="s">
        <v>199</v>
      </c>
      <c r="K108" s="430" t="s">
        <v>199</v>
      </c>
      <c r="L108" s="430"/>
      <c r="M108" s="430"/>
      <c r="N108" s="430"/>
      <c r="P108" s="18"/>
      <c r="Q108" s="336" t="s">
        <v>56</v>
      </c>
      <c r="R108" s="336" t="s">
        <v>57</v>
      </c>
    </row>
    <row r="109" spans="1:19" ht="17.45" customHeight="1">
      <c r="E109">
        <v>2</v>
      </c>
      <c r="F109" s="528" t="s">
        <v>199</v>
      </c>
      <c r="G109" s="528"/>
      <c r="H109" s="528"/>
      <c r="I109" s="335" t="s">
        <v>199</v>
      </c>
      <c r="K109" s="430" t="s">
        <v>199</v>
      </c>
      <c r="L109" s="430"/>
      <c r="M109" s="430"/>
      <c r="N109" s="430"/>
      <c r="P109" s="18"/>
    </row>
    <row r="110" spans="1:19" ht="17.45" customHeight="1">
      <c r="E110">
        <v>3</v>
      </c>
      <c r="F110" s="528" t="s">
        <v>199</v>
      </c>
      <c r="G110" s="528"/>
      <c r="H110" s="528"/>
      <c r="I110" s="335" t="s">
        <v>199</v>
      </c>
      <c r="K110" s="430" t="s">
        <v>199</v>
      </c>
      <c r="L110" s="430"/>
      <c r="M110" s="430"/>
      <c r="N110" s="430"/>
      <c r="P110" s="18"/>
    </row>
    <row r="111" spans="1:19" ht="17.45" customHeight="1">
      <c r="E111">
        <v>4</v>
      </c>
      <c r="F111" s="528" t="s">
        <v>199</v>
      </c>
      <c r="G111" s="528"/>
      <c r="H111" s="528"/>
      <c r="I111" s="335" t="s">
        <v>199</v>
      </c>
      <c r="K111" s="430" t="s">
        <v>199</v>
      </c>
      <c r="L111" s="430"/>
      <c r="M111" s="430"/>
      <c r="N111" s="430"/>
      <c r="P111" s="18"/>
    </row>
    <row r="112" spans="1:19" ht="17.45" customHeight="1">
      <c r="E112">
        <v>5</v>
      </c>
      <c r="F112" s="528" t="s">
        <v>199</v>
      </c>
      <c r="G112" s="528"/>
      <c r="H112" s="528"/>
      <c r="I112" s="335" t="s">
        <v>199</v>
      </c>
      <c r="K112" s="430" t="s">
        <v>199</v>
      </c>
      <c r="L112" s="430"/>
      <c r="M112" s="430"/>
      <c r="N112" s="430"/>
      <c r="P112" s="18"/>
    </row>
    <row r="113" spans="1:19">
      <c r="F113" s="41"/>
      <c r="P113" s="18"/>
    </row>
    <row r="114" spans="1:19" s="3" customFormat="1" ht="17.45" customHeight="1">
      <c r="A114" s="344"/>
      <c r="B114" s="344"/>
      <c r="C114" s="344"/>
      <c r="D114" s="344"/>
      <c r="F114" s="442" t="s">
        <v>27</v>
      </c>
      <c r="G114" s="442"/>
      <c r="H114" s="442"/>
      <c r="I114" s="442"/>
      <c r="J114" s="442"/>
      <c r="K114" s="442"/>
      <c r="L114" s="442"/>
      <c r="M114" s="442"/>
      <c r="N114" s="442"/>
      <c r="O114" s="442"/>
      <c r="P114" s="18"/>
      <c r="Q114" s="344"/>
      <c r="R114" s="344"/>
      <c r="S114" s="344"/>
    </row>
    <row r="115" spans="1:19">
      <c r="F115" s="21" t="s">
        <v>50</v>
      </c>
      <c r="H115" s="22"/>
      <c r="I115" s="22" t="s">
        <v>49</v>
      </c>
      <c r="K115" s="21" t="s">
        <v>337</v>
      </c>
    </row>
    <row r="116" spans="1:19" ht="17.45" customHeight="1">
      <c r="E116">
        <v>1</v>
      </c>
      <c r="F116" s="528" t="s">
        <v>199</v>
      </c>
      <c r="G116" s="528"/>
      <c r="H116" s="528"/>
      <c r="I116" s="335" t="s">
        <v>199</v>
      </c>
      <c r="K116" s="430" t="s">
        <v>199</v>
      </c>
      <c r="L116" s="430"/>
      <c r="M116" s="430"/>
      <c r="N116" s="430"/>
      <c r="Q116" s="336" t="s">
        <v>56</v>
      </c>
      <c r="R116" s="336" t="s">
        <v>57</v>
      </c>
    </row>
    <row r="117" spans="1:19" ht="17.45" customHeight="1">
      <c r="E117">
        <v>2</v>
      </c>
      <c r="F117" s="528" t="s">
        <v>199</v>
      </c>
      <c r="G117" s="528"/>
      <c r="H117" s="528"/>
      <c r="I117" s="335" t="s">
        <v>199</v>
      </c>
      <c r="K117" s="430" t="s">
        <v>199</v>
      </c>
      <c r="L117" s="430"/>
      <c r="M117" s="430"/>
      <c r="N117" s="430"/>
    </row>
    <row r="118" spans="1:19" ht="17.45" customHeight="1">
      <c r="E118">
        <v>3</v>
      </c>
      <c r="F118" s="528" t="s">
        <v>199</v>
      </c>
      <c r="G118" s="528"/>
      <c r="H118" s="528"/>
      <c r="I118" s="335" t="s">
        <v>199</v>
      </c>
      <c r="K118" s="430" t="s">
        <v>199</v>
      </c>
      <c r="L118" s="430"/>
      <c r="M118" s="430"/>
      <c r="N118" s="430"/>
    </row>
    <row r="119" spans="1:19" ht="17.45" customHeight="1">
      <c r="E119">
        <v>4</v>
      </c>
      <c r="F119" s="528" t="s">
        <v>199</v>
      </c>
      <c r="G119" s="528"/>
      <c r="H119" s="528"/>
      <c r="I119" s="335" t="s">
        <v>199</v>
      </c>
      <c r="K119" s="430" t="s">
        <v>199</v>
      </c>
      <c r="L119" s="430"/>
      <c r="M119" s="430"/>
      <c r="N119" s="430"/>
    </row>
    <row r="120" spans="1:19" ht="17.45" customHeight="1">
      <c r="E120">
        <v>5</v>
      </c>
      <c r="F120" s="528" t="s">
        <v>199</v>
      </c>
      <c r="G120" s="528"/>
      <c r="H120" s="528"/>
      <c r="I120" s="335" t="s">
        <v>199</v>
      </c>
      <c r="K120" s="430" t="s">
        <v>199</v>
      </c>
      <c r="L120" s="430"/>
      <c r="M120" s="430"/>
      <c r="N120" s="430"/>
    </row>
    <row r="122" spans="1:19" s="3" customFormat="1" ht="17.45" customHeight="1">
      <c r="A122" s="344"/>
      <c r="B122" s="344"/>
      <c r="C122" s="359"/>
      <c r="D122" s="344"/>
      <c r="F122" s="442" t="s">
        <v>51</v>
      </c>
      <c r="G122" s="442"/>
      <c r="H122" s="442"/>
      <c r="I122" s="442"/>
      <c r="J122" s="442"/>
      <c r="K122" s="442"/>
      <c r="L122" s="442"/>
      <c r="M122" s="442"/>
      <c r="N122" s="442"/>
      <c r="O122" s="442"/>
      <c r="P122" s="18"/>
      <c r="Q122" s="344"/>
      <c r="R122" s="344"/>
      <c r="S122" s="344"/>
    </row>
    <row r="123" spans="1:19">
      <c r="F123" s="21" t="s">
        <v>50</v>
      </c>
      <c r="H123" s="22"/>
      <c r="I123" s="22" t="s">
        <v>49</v>
      </c>
      <c r="K123" s="21" t="s">
        <v>337</v>
      </c>
    </row>
    <row r="124" spans="1:19" ht="17.45" customHeight="1">
      <c r="C124" s="348" t="s">
        <v>143</v>
      </c>
      <c r="E124">
        <v>1</v>
      </c>
      <c r="F124" s="528" t="s">
        <v>199</v>
      </c>
      <c r="G124" s="528"/>
      <c r="H124" s="528"/>
      <c r="I124" s="335" t="s">
        <v>199</v>
      </c>
      <c r="K124" s="430" t="s">
        <v>199</v>
      </c>
      <c r="L124" s="430"/>
      <c r="M124" s="430"/>
      <c r="N124" s="430"/>
      <c r="Q124" s="336" t="s">
        <v>56</v>
      </c>
      <c r="R124" s="336" t="s">
        <v>57</v>
      </c>
    </row>
    <row r="125" spans="1:19" ht="17.45" customHeight="1">
      <c r="E125">
        <v>2</v>
      </c>
      <c r="F125" s="528" t="s">
        <v>199</v>
      </c>
      <c r="G125" s="528"/>
      <c r="H125" s="528"/>
      <c r="I125" s="335" t="s">
        <v>199</v>
      </c>
      <c r="K125" s="430" t="s">
        <v>199</v>
      </c>
      <c r="L125" s="430"/>
      <c r="M125" s="430"/>
      <c r="N125" s="430"/>
    </row>
    <row r="126" spans="1:19" ht="17.45" customHeight="1">
      <c r="E126">
        <v>3</v>
      </c>
      <c r="F126" s="528" t="s">
        <v>199</v>
      </c>
      <c r="G126" s="528"/>
      <c r="H126" s="528"/>
      <c r="I126" s="335" t="s">
        <v>199</v>
      </c>
      <c r="K126" s="430" t="s">
        <v>199</v>
      </c>
      <c r="L126" s="430"/>
      <c r="M126" s="430"/>
      <c r="N126" s="430"/>
    </row>
    <row r="127" spans="1:19" ht="17.45" customHeight="1">
      <c r="E127">
        <v>4</v>
      </c>
      <c r="F127" s="528" t="s">
        <v>199</v>
      </c>
      <c r="G127" s="528"/>
      <c r="H127" s="528"/>
      <c r="I127" s="335" t="s">
        <v>199</v>
      </c>
      <c r="K127" s="430" t="s">
        <v>199</v>
      </c>
      <c r="L127" s="430"/>
      <c r="M127" s="430"/>
      <c r="N127" s="430"/>
    </row>
    <row r="128" spans="1:19" ht="17.45" customHeight="1">
      <c r="E128">
        <v>5</v>
      </c>
      <c r="F128" s="528" t="s">
        <v>199</v>
      </c>
      <c r="G128" s="528"/>
      <c r="H128" s="528"/>
      <c r="I128" s="335" t="s">
        <v>199</v>
      </c>
      <c r="K128" s="430" t="s">
        <v>199</v>
      </c>
      <c r="L128" s="430"/>
      <c r="M128" s="430"/>
      <c r="N128" s="430"/>
    </row>
    <row r="130" spans="1:19">
      <c r="E130" s="13" t="s">
        <v>53</v>
      </c>
      <c r="F130" s="13" t="s">
        <v>48</v>
      </c>
      <c r="G130" s="12"/>
      <c r="H130" s="12"/>
      <c r="I130" s="12"/>
      <c r="J130" s="12"/>
      <c r="K130" s="12"/>
      <c r="L130" s="12"/>
      <c r="M130" s="12"/>
      <c r="N130" s="12"/>
      <c r="O130" s="12"/>
    </row>
    <row r="131" spans="1:19" ht="9.9499999999999993" customHeight="1"/>
    <row r="132" spans="1:19" ht="9.9499999999999993" customHeight="1">
      <c r="F132" s="444" t="s">
        <v>250</v>
      </c>
      <c r="G132" s="444"/>
      <c r="H132" s="444"/>
      <c r="I132" s="444"/>
      <c r="J132" s="444"/>
      <c r="K132" s="444"/>
      <c r="L132" s="444"/>
      <c r="M132" s="444"/>
      <c r="N132" s="444"/>
    </row>
    <row r="133" spans="1:19">
      <c r="F133" s="29"/>
      <c r="G133" s="27" t="s">
        <v>6</v>
      </c>
      <c r="H133" s="27" t="s">
        <v>7</v>
      </c>
      <c r="I133" s="27" t="s">
        <v>8</v>
      </c>
      <c r="J133" s="27" t="s">
        <v>9</v>
      </c>
      <c r="K133" s="27" t="s">
        <v>10</v>
      </c>
      <c r="L133" s="27" t="s">
        <v>11</v>
      </c>
      <c r="M133" s="27" t="s">
        <v>12</v>
      </c>
    </row>
    <row r="134" spans="1:19">
      <c r="F134" s="120"/>
      <c r="G134" s="94" t="s">
        <v>161</v>
      </c>
      <c r="H134" s="94" t="s">
        <v>162</v>
      </c>
      <c r="I134" s="94" t="s">
        <v>163</v>
      </c>
      <c r="J134" s="94" t="s">
        <v>164</v>
      </c>
      <c r="K134" s="94" t="s">
        <v>165</v>
      </c>
      <c r="L134" s="94" t="s">
        <v>166</v>
      </c>
      <c r="M134" s="94" t="s">
        <v>167</v>
      </c>
      <c r="N134" s="28" t="s">
        <v>13</v>
      </c>
    </row>
    <row r="135" spans="1:19">
      <c r="C135" s="362" t="s">
        <v>32</v>
      </c>
      <c r="D135" s="339" t="s">
        <v>29</v>
      </c>
      <c r="F135" s="26" t="s">
        <v>55</v>
      </c>
      <c r="G135" s="19">
        <f t="shared" ref="G135:M135" si="14">H71</f>
        <v>0</v>
      </c>
      <c r="H135" s="19">
        <f t="shared" si="14"/>
        <v>0</v>
      </c>
      <c r="I135" s="19">
        <f t="shared" si="14"/>
        <v>0</v>
      </c>
      <c r="J135" s="19">
        <f t="shared" si="14"/>
        <v>0</v>
      </c>
      <c r="K135" s="19">
        <f t="shared" si="14"/>
        <v>0</v>
      </c>
      <c r="L135" s="19">
        <f t="shared" si="14"/>
        <v>0</v>
      </c>
      <c r="M135" s="19">
        <f t="shared" si="14"/>
        <v>0</v>
      </c>
      <c r="N135" s="71">
        <f>SUM(G135:M135)</f>
        <v>0</v>
      </c>
    </row>
    <row r="136" spans="1:19">
      <c r="C136" s="362" t="s">
        <v>32</v>
      </c>
      <c r="D136" s="339" t="s">
        <v>29</v>
      </c>
      <c r="F136" s="26" t="s">
        <v>27</v>
      </c>
      <c r="G136" s="19">
        <f t="shared" ref="G136:M136" si="15">H78</f>
        <v>0</v>
      </c>
      <c r="H136" s="19">
        <f t="shared" si="15"/>
        <v>0</v>
      </c>
      <c r="I136" s="19">
        <f t="shared" si="15"/>
        <v>0</v>
      </c>
      <c r="J136" s="19">
        <f t="shared" si="15"/>
        <v>0</v>
      </c>
      <c r="K136" s="19">
        <f t="shared" si="15"/>
        <v>0</v>
      </c>
      <c r="L136" s="19">
        <f t="shared" si="15"/>
        <v>0</v>
      </c>
      <c r="M136" s="19">
        <f t="shared" si="15"/>
        <v>0</v>
      </c>
      <c r="N136" s="71">
        <f t="shared" ref="N136:N137" si="16">SUM(G136:M136)</f>
        <v>0</v>
      </c>
    </row>
    <row r="137" spans="1:19">
      <c r="C137" s="362" t="s">
        <v>32</v>
      </c>
      <c r="D137" s="339" t="s">
        <v>29</v>
      </c>
      <c r="F137" s="26" t="s">
        <v>14</v>
      </c>
      <c r="G137" s="19">
        <f t="shared" ref="G137:M137" si="17">H85</f>
        <v>0</v>
      </c>
      <c r="H137" s="19">
        <f t="shared" si="17"/>
        <v>0</v>
      </c>
      <c r="I137" s="19">
        <f t="shared" si="17"/>
        <v>0</v>
      </c>
      <c r="J137" s="19">
        <f t="shared" si="17"/>
        <v>0</v>
      </c>
      <c r="K137" s="19">
        <f t="shared" si="17"/>
        <v>0</v>
      </c>
      <c r="L137" s="19">
        <f t="shared" si="17"/>
        <v>0</v>
      </c>
      <c r="M137" s="19">
        <f t="shared" si="17"/>
        <v>0</v>
      </c>
      <c r="N137" s="71">
        <f t="shared" si="16"/>
        <v>0</v>
      </c>
    </row>
    <row r="138" spans="1:19" ht="6" customHeight="1"/>
    <row r="139" spans="1:19">
      <c r="L139" s="14" t="s">
        <v>62</v>
      </c>
      <c r="N139" s="71">
        <f>SUM(N135:N138)</f>
        <v>0</v>
      </c>
    </row>
    <row r="140" spans="1:19" ht="7.5" customHeight="1">
      <c r="N140" s="42"/>
    </row>
    <row r="141" spans="1:19" s="3" customFormat="1" ht="17.45" customHeight="1">
      <c r="A141" s="344"/>
      <c r="B141" s="344"/>
      <c r="C141" s="359"/>
      <c r="D141" s="344"/>
      <c r="F141" s="442" t="s">
        <v>59</v>
      </c>
      <c r="G141" s="442"/>
      <c r="H141" s="442"/>
      <c r="I141" s="442"/>
      <c r="J141" s="442"/>
      <c r="K141" s="442"/>
      <c r="L141" s="442"/>
      <c r="M141" s="442"/>
      <c r="N141" s="442"/>
      <c r="O141" s="442"/>
      <c r="P141" s="18"/>
      <c r="Q141" s="344"/>
      <c r="R141" s="344"/>
      <c r="S141" s="344"/>
    </row>
    <row r="142" spans="1:19" ht="15" customHeight="1">
      <c r="C142" s="529"/>
      <c r="F142" s="422" t="s">
        <v>241</v>
      </c>
      <c r="G142" s="422"/>
      <c r="H142" s="422"/>
      <c r="I142" s="422"/>
      <c r="J142" s="422"/>
      <c r="K142" s="422"/>
      <c r="L142" s="422"/>
      <c r="M142" s="422"/>
      <c r="N142" s="422"/>
      <c r="O142" s="422"/>
    </row>
    <row r="143" spans="1:19" ht="28.5" customHeight="1">
      <c r="C143" s="529"/>
      <c r="F143" s="422"/>
      <c r="G143" s="422"/>
      <c r="H143" s="422"/>
      <c r="I143" s="422"/>
      <c r="J143" s="422"/>
      <c r="K143" s="422"/>
      <c r="L143" s="422"/>
      <c r="M143" s="422"/>
      <c r="N143" s="422"/>
      <c r="O143" s="422"/>
      <c r="R143" s="531" t="s">
        <v>399</v>
      </c>
      <c r="S143" s="531"/>
    </row>
    <row r="144" spans="1:19" ht="8.1" customHeight="1">
      <c r="C144" s="529"/>
      <c r="F144" s="139"/>
      <c r="N144" s="42"/>
      <c r="R144" s="531"/>
      <c r="S144" s="531"/>
    </row>
    <row r="145" spans="1:19">
      <c r="C145" s="363"/>
      <c r="I145" s="325" t="s">
        <v>336</v>
      </c>
      <c r="J145" s="249"/>
      <c r="N145" s="42"/>
      <c r="Q145" s="336" t="s">
        <v>56</v>
      </c>
      <c r="R145" s="531"/>
      <c r="S145" s="531"/>
    </row>
    <row r="146" spans="1:19" ht="9.75" customHeight="1">
      <c r="C146" s="363"/>
      <c r="F146" s="62"/>
      <c r="N146" s="42"/>
      <c r="R146" s="531"/>
      <c r="S146" s="531"/>
    </row>
    <row r="147" spans="1:19" ht="24.75" customHeight="1">
      <c r="F147" s="72" t="s">
        <v>63</v>
      </c>
      <c r="G147" s="17" t="s">
        <v>372</v>
      </c>
      <c r="H147" s="24" t="s">
        <v>52</v>
      </c>
      <c r="I147" s="24" t="s">
        <v>27</v>
      </c>
      <c r="J147" s="24" t="s">
        <v>14</v>
      </c>
      <c r="K147" s="25" t="s">
        <v>270</v>
      </c>
      <c r="M147" s="91" t="s">
        <v>60</v>
      </c>
      <c r="N147" s="73"/>
      <c r="R147" s="531"/>
      <c r="S147" s="531"/>
    </row>
    <row r="148" spans="1:19" ht="18.600000000000001" customHeight="1">
      <c r="C148" s="516" t="s">
        <v>269</v>
      </c>
      <c r="D148" s="530" t="s">
        <v>29</v>
      </c>
      <c r="E148">
        <v>1</v>
      </c>
      <c r="F148" s="112" t="s">
        <v>153</v>
      </c>
      <c r="G148" s="112"/>
      <c r="H148" s="113" t="s">
        <v>203</v>
      </c>
      <c r="I148" s="113" t="s">
        <v>203</v>
      </c>
      <c r="J148" s="392">
        <f>J145*SUM('Proj 1_Sect G-I'!P99:P105)</f>
        <v>0</v>
      </c>
      <c r="K148" s="114">
        <f>SUM(H148:J148)</f>
        <v>0</v>
      </c>
      <c r="M148" s="468" t="s">
        <v>106</v>
      </c>
      <c r="N148" s="468"/>
      <c r="R148" s="531"/>
      <c r="S148" s="531"/>
    </row>
    <row r="149" spans="1:19" ht="24" customHeight="1">
      <c r="C149" s="516"/>
      <c r="D149" s="530"/>
      <c r="E149">
        <v>2</v>
      </c>
      <c r="F149" s="445" t="s">
        <v>199</v>
      </c>
      <c r="G149" s="445"/>
      <c r="H149" s="278" t="s">
        <v>199</v>
      </c>
      <c r="I149" s="278" t="s">
        <v>199</v>
      </c>
      <c r="J149" s="278" t="s">
        <v>199</v>
      </c>
      <c r="K149" s="118">
        <f t="shared" ref="K149:K152" si="18">SUM(H149:J149)</f>
        <v>0</v>
      </c>
      <c r="M149" s="469" t="s">
        <v>89</v>
      </c>
      <c r="N149" s="469"/>
    </row>
    <row r="150" spans="1:19" ht="24" customHeight="1">
      <c r="C150" s="516"/>
      <c r="D150" s="530"/>
      <c r="E150">
        <v>3</v>
      </c>
      <c r="F150" s="424" t="s">
        <v>199</v>
      </c>
      <c r="G150" s="424"/>
      <c r="H150" s="279" t="s">
        <v>199</v>
      </c>
      <c r="I150" s="279" t="s">
        <v>199</v>
      </c>
      <c r="J150" s="279" t="s">
        <v>199</v>
      </c>
      <c r="K150" s="119">
        <f t="shared" si="18"/>
        <v>0</v>
      </c>
      <c r="M150" s="470" t="s">
        <v>89</v>
      </c>
      <c r="N150" s="470"/>
    </row>
    <row r="151" spans="1:19" ht="24" customHeight="1">
      <c r="C151" s="516"/>
      <c r="D151" s="530"/>
      <c r="E151">
        <v>4</v>
      </c>
      <c r="F151" s="424" t="s">
        <v>199</v>
      </c>
      <c r="G151" s="424"/>
      <c r="H151" s="279" t="s">
        <v>199</v>
      </c>
      <c r="I151" s="279" t="s">
        <v>199</v>
      </c>
      <c r="J151" s="279" t="s">
        <v>199</v>
      </c>
      <c r="K151" s="119">
        <f t="shared" si="18"/>
        <v>0</v>
      </c>
      <c r="M151" s="470" t="s">
        <v>89</v>
      </c>
      <c r="N151" s="470"/>
    </row>
    <row r="152" spans="1:19" ht="24" customHeight="1">
      <c r="C152" s="516"/>
      <c r="D152" s="530"/>
      <c r="E152">
        <v>5</v>
      </c>
      <c r="F152" s="479" t="s">
        <v>199</v>
      </c>
      <c r="G152" s="479"/>
      <c r="H152" s="280" t="s">
        <v>199</v>
      </c>
      <c r="I152" s="280" t="s">
        <v>199</v>
      </c>
      <c r="J152" s="280" t="s">
        <v>199</v>
      </c>
      <c r="K152" s="134">
        <f t="shared" si="18"/>
        <v>0</v>
      </c>
      <c r="M152" s="471" t="s">
        <v>89</v>
      </c>
      <c r="N152" s="471"/>
    </row>
    <row r="153" spans="1:19" ht="12" customHeight="1">
      <c r="R153" s="346" t="s">
        <v>204</v>
      </c>
    </row>
    <row r="154" spans="1:19" ht="17.45" customHeight="1">
      <c r="F154" s="111"/>
      <c r="I154" s="15" t="s">
        <v>61</v>
      </c>
      <c r="K154" s="132">
        <f>SUM(K148:K153)</f>
        <v>0</v>
      </c>
      <c r="Q154" s="336" t="s">
        <v>263</v>
      </c>
      <c r="R154" s="352">
        <f>N139-K156</f>
        <v>0</v>
      </c>
      <c r="S154" s="419" t="str">
        <f>IF(ABS(R154)&lt;1.5,"chk OK","DOES NOT MATCH!!! Check funding totals")</f>
        <v>chk OK</v>
      </c>
    </row>
    <row r="155" spans="1:19" ht="12" customHeight="1">
      <c r="F155" s="111"/>
      <c r="I155" s="15"/>
      <c r="R155" s="352"/>
      <c r="S155" s="353"/>
    </row>
    <row r="156" spans="1:19" s="3" customFormat="1" ht="23.1" customHeight="1">
      <c r="A156" s="344"/>
      <c r="B156" s="344"/>
      <c r="C156" s="344"/>
      <c r="D156" s="344"/>
      <c r="F156" s="183"/>
      <c r="H156" s="184"/>
      <c r="I156" s="185" t="s">
        <v>215</v>
      </c>
      <c r="J156" s="185"/>
      <c r="K156" s="186">
        <f>K154-K148</f>
        <v>0</v>
      </c>
      <c r="Q156" s="344"/>
      <c r="R156" s="354"/>
      <c r="S156" s="355"/>
    </row>
    <row r="157" spans="1:19" ht="15.6" customHeight="1" thickBot="1"/>
    <row r="158" spans="1:19" ht="14.45" customHeight="1">
      <c r="F158" s="433" t="s">
        <v>229</v>
      </c>
      <c r="G158" s="434"/>
      <c r="H158" s="434"/>
      <c r="I158" s="434"/>
      <c r="J158" s="434"/>
      <c r="K158" s="434"/>
      <c r="L158" s="434"/>
      <c r="M158" s="434"/>
      <c r="N158" s="435"/>
    </row>
    <row r="159" spans="1:19">
      <c r="F159" s="436" t="s">
        <v>199</v>
      </c>
      <c r="G159" s="437"/>
      <c r="H159" s="437"/>
      <c r="I159" s="437"/>
      <c r="J159" s="437"/>
      <c r="K159" s="437"/>
      <c r="L159" s="437"/>
      <c r="M159" s="437"/>
      <c r="N159" s="438"/>
    </row>
    <row r="160" spans="1:19">
      <c r="F160" s="436"/>
      <c r="G160" s="437"/>
      <c r="H160" s="437"/>
      <c r="I160" s="437"/>
      <c r="J160" s="437"/>
      <c r="K160" s="437"/>
      <c r="L160" s="437"/>
      <c r="M160" s="437"/>
      <c r="N160" s="438"/>
    </row>
    <row r="161" spans="6:16" ht="15.75" thickBot="1">
      <c r="F161" s="439"/>
      <c r="G161" s="440"/>
      <c r="H161" s="440"/>
      <c r="I161" s="440"/>
      <c r="J161" s="440"/>
      <c r="K161" s="440"/>
      <c r="L161" s="440"/>
      <c r="M161" s="440"/>
      <c r="N161" s="441"/>
    </row>
    <row r="162" spans="6:16" ht="15.75" thickBot="1"/>
    <row r="163" spans="6:16" ht="14.45" customHeight="1">
      <c r="F163" s="461" t="s">
        <v>319</v>
      </c>
      <c r="G163" s="462"/>
      <c r="H163" s="462"/>
      <c r="I163" s="462"/>
      <c r="J163" s="462"/>
      <c r="K163" s="462"/>
      <c r="L163" s="462"/>
      <c r="M163" s="462"/>
      <c r="N163" s="463"/>
    </row>
    <row r="164" spans="6:16">
      <c r="F164" s="436" t="s">
        <v>199</v>
      </c>
      <c r="G164" s="437"/>
      <c r="H164" s="437"/>
      <c r="I164" s="437"/>
      <c r="J164" s="437"/>
      <c r="K164" s="437"/>
      <c r="L164" s="437"/>
      <c r="M164" s="437"/>
      <c r="N164" s="438"/>
    </row>
    <row r="165" spans="6:16">
      <c r="F165" s="436"/>
      <c r="G165" s="437"/>
      <c r="H165" s="437"/>
      <c r="I165" s="437"/>
      <c r="J165" s="437"/>
      <c r="K165" s="437"/>
      <c r="L165" s="437"/>
      <c r="M165" s="437"/>
      <c r="N165" s="438"/>
    </row>
    <row r="166" spans="6:16" ht="15.75" thickBot="1">
      <c r="F166" s="439"/>
      <c r="G166" s="440"/>
      <c r="H166" s="440"/>
      <c r="I166" s="440"/>
      <c r="J166" s="440"/>
      <c r="K166" s="440"/>
      <c r="L166" s="440"/>
      <c r="M166" s="440"/>
      <c r="N166" s="441"/>
    </row>
    <row r="168" spans="6:16">
      <c r="P168" s="18"/>
    </row>
  </sheetData>
  <sheetProtection algorithmName="SHA-512" hashValue="kZjSAedrJxg6lDFg7720RZS+qd8tPHIkPtCpoJ4URK7vjTJhY8DuUH5xJVGUGBiht5JMyq7Lng3zhLz4ONVW+g==" saltValue="fj/UScNeGWsQlrPLQtRoqA==" spinCount="100000" sheet="1" scenarios="1" formatRows="0" selectLockedCells="1"/>
  <protectedRanges>
    <protectedRange algorithmName="SHA-512" hashValue="1eX77jqYfB4ebSJlCX/Zr/Vcjg1BjRUAPmvDSBFTM3kkL8weEtyrn+fhxn327fnn+WbEhUuWCRwn2tOnCd4kGQ==" saltValue="jFcRHJyIMPMCel/rs6IV8g==" spinCount="100000" sqref="F164:N166 F159:N161 M149:N152 F149:J152 J145 G79:N80 G72:N73 G57:H61 K57:K61 J23 F26:N33 K108:N112 F108:I112 K116:N120 F116:I120 K124:N128 F124:I128 G89:N89 H86:N86 G43:N47" name="SectA to E"/>
  </protectedRanges>
  <mergeCells count="91">
    <mergeCell ref="R143:S148"/>
    <mergeCell ref="K111:N111"/>
    <mergeCell ref="K112:N112"/>
    <mergeCell ref="F120:H120"/>
    <mergeCell ref="F124:H124"/>
    <mergeCell ref="F125:H125"/>
    <mergeCell ref="F122:O122"/>
    <mergeCell ref="K118:N118"/>
    <mergeCell ref="K119:N119"/>
    <mergeCell ref="K120:N120"/>
    <mergeCell ref="F118:H118"/>
    <mergeCell ref="F119:H119"/>
    <mergeCell ref="K124:N124"/>
    <mergeCell ref="K125:N125"/>
    <mergeCell ref="F164:N166"/>
    <mergeCell ref="C148:C152"/>
    <mergeCell ref="D148:D152"/>
    <mergeCell ref="M148:N148"/>
    <mergeCell ref="F149:G149"/>
    <mergeCell ref="M149:N149"/>
    <mergeCell ref="F150:G150"/>
    <mergeCell ref="M150:N150"/>
    <mergeCell ref="F151:G151"/>
    <mergeCell ref="M151:N151"/>
    <mergeCell ref="F152:G152"/>
    <mergeCell ref="M152:N152"/>
    <mergeCell ref="F158:N158"/>
    <mergeCell ref="F159:N161"/>
    <mergeCell ref="F163:N163"/>
    <mergeCell ref="C142:C144"/>
    <mergeCell ref="F142:O143"/>
    <mergeCell ref="K128:N128"/>
    <mergeCell ref="F128:H128"/>
    <mergeCell ref="K126:N126"/>
    <mergeCell ref="K127:N127"/>
    <mergeCell ref="F126:H126"/>
    <mergeCell ref="F127:H127"/>
    <mergeCell ref="F132:N132"/>
    <mergeCell ref="F141:O141"/>
    <mergeCell ref="R69:R83"/>
    <mergeCell ref="F116:H116"/>
    <mergeCell ref="F117:H117"/>
    <mergeCell ref="F97:M97"/>
    <mergeCell ref="F106:O106"/>
    <mergeCell ref="K116:N116"/>
    <mergeCell ref="K117:N117"/>
    <mergeCell ref="F114:O114"/>
    <mergeCell ref="F108:H108"/>
    <mergeCell ref="F109:H109"/>
    <mergeCell ref="F110:H110"/>
    <mergeCell ref="F111:H111"/>
    <mergeCell ref="F112:H112"/>
    <mergeCell ref="K108:N108"/>
    <mergeCell ref="K109:N109"/>
    <mergeCell ref="K110:N110"/>
    <mergeCell ref="C26:C33"/>
    <mergeCell ref="F26:N33"/>
    <mergeCell ref="F25:N25"/>
    <mergeCell ref="F96:N96"/>
    <mergeCell ref="F38:O38"/>
    <mergeCell ref="F39:O39"/>
    <mergeCell ref="G67:G68"/>
    <mergeCell ref="F69:O69"/>
    <mergeCell ref="F76:O76"/>
    <mergeCell ref="F83:O83"/>
    <mergeCell ref="F95:N95"/>
    <mergeCell ref="C42:C49"/>
    <mergeCell ref="M54:N63"/>
    <mergeCell ref="C58:C61"/>
    <mergeCell ref="R10:R13"/>
    <mergeCell ref="F13:I13"/>
    <mergeCell ref="R17:R21"/>
    <mergeCell ref="F18:H18"/>
    <mergeCell ref="J18:N18"/>
    <mergeCell ref="F19:H19"/>
    <mergeCell ref="J19:N19"/>
    <mergeCell ref="F16:H16"/>
    <mergeCell ref="J16:N16"/>
    <mergeCell ref="F17:H17"/>
    <mergeCell ref="J17:N17"/>
    <mergeCell ref="F20:H20"/>
    <mergeCell ref="J20:N20"/>
    <mergeCell ref="F21:H21"/>
    <mergeCell ref="J21:N21"/>
    <mergeCell ref="C22:C24"/>
    <mergeCell ref="F4:O4"/>
    <mergeCell ref="G6:J6"/>
    <mergeCell ref="G9:M9"/>
    <mergeCell ref="G10:H10"/>
    <mergeCell ref="C17:C21"/>
    <mergeCell ref="L6:O6"/>
  </mergeCells>
  <conditionalFormatting sqref="F43:F47">
    <cfRule type="containsText" dxfId="214" priority="1" operator="containsText" text="ex -- service area/route">
      <formula>NOT(ISERROR(SEARCH("ex -- service area/route",F43)))</formula>
    </cfRule>
  </conditionalFormatting>
  <conditionalFormatting sqref="F57:F61">
    <cfRule type="containsText" dxfId="213" priority="3" operator="containsText" text="n/a">
      <formula>NOT(ISERROR(SEARCH("n/a",F57)))</formula>
    </cfRule>
  </conditionalFormatting>
  <conditionalFormatting sqref="F108:F112 I108:I112 K108:K112 F116:F120 I116:I120 K116:K120 F124:F128 I124:I128 K124:K128 F149:J152 M149:N152">
    <cfRule type="containsText" dxfId="212" priority="11" operator="containsText" text="click to select">
      <formula>NOT(ISERROR(SEARCH("click to select",F108)))</formula>
    </cfRule>
    <cfRule type="containsText" dxfId="211" priority="12" operator="containsText" text="click to enter.">
      <formula>NOT(ISERROR(SEARCH("click to enter.",F108)))</formula>
    </cfRule>
  </conditionalFormatting>
  <conditionalFormatting sqref="F17:H21">
    <cfRule type="containsText" dxfId="210" priority="2" operator="containsText" text="service area/route">
      <formula>NOT(ISERROR(SEARCH("service area/route",F17)))</formula>
    </cfRule>
  </conditionalFormatting>
  <conditionalFormatting sqref="F26:N33">
    <cfRule type="containsText" dxfId="209" priority="9" operator="containsText" text="click to enter.">
      <formula>NOT(ISERROR(SEARCH("click to enter.",F26)))</formula>
    </cfRule>
  </conditionalFormatting>
  <conditionalFormatting sqref="F159:N161 F164:N166">
    <cfRule type="containsText" dxfId="208" priority="10" operator="containsText" text="click to enter.">
      <formula>NOT(ISERROR(SEARCH("click to enter.",F159)))</formula>
    </cfRule>
  </conditionalFormatting>
  <conditionalFormatting sqref="G6:J6">
    <cfRule type="containsText" dxfId="207" priority="17" operator="containsText" text="click to enter.">
      <formula>NOT(ISERROR(SEARCH("click to enter.",G6)))</formula>
    </cfRule>
  </conditionalFormatting>
  <conditionalFormatting sqref="G43:N47">
    <cfRule type="containsText" dxfId="206" priority="15" operator="containsText" text="click to select">
      <formula>NOT(ISERROR(SEARCH("click to select",G43)))</formula>
    </cfRule>
    <cfRule type="containsText" dxfId="205" priority="16" operator="containsText" text="click to enter.">
      <formula>NOT(ISERROR(SEARCH("click to enter.",G43)))</formula>
    </cfRule>
  </conditionalFormatting>
  <conditionalFormatting sqref="G72:N73">
    <cfRule type="cellIs" priority="18" operator="equal">
      <formula>0</formula>
    </cfRule>
  </conditionalFormatting>
  <conditionalFormatting sqref="L6 G9:M9 G10:H11 N10:N11 J13 N13 J17:N21 J23">
    <cfRule type="containsText" dxfId="204" priority="13" operator="containsText" text="click to select">
      <formula>NOT(ISERROR(SEARCH("click to select",G6)))</formula>
    </cfRule>
    <cfRule type="containsText" dxfId="203" priority="14" operator="containsText" text="click to enter.">
      <formula>NOT(ISERROR(SEARCH("click to enter.",G6)))</formula>
    </cfRule>
  </conditionalFormatting>
  <dataValidations count="4">
    <dataValidation type="list" allowBlank="1" showInputMessage="1" showErrorMessage="1" sqref="J17:N21" xr:uid="{DB9938C3-3DCB-4F63-81B1-0B157808406A}">
      <formula1>Status</formula1>
    </dataValidation>
    <dataValidation type="list" allowBlank="1" showInputMessage="1" showErrorMessage="1" sqref="M148:N152" xr:uid="{1BC5E49E-1716-4A78-98E5-DC6388A8E8EB}">
      <formula1>Funding</formula1>
    </dataValidation>
    <dataValidation type="list" allowBlank="1" showInputMessage="1" showErrorMessage="1" sqref="J23 J13" xr:uid="{814B0AE1-6349-407D-BB05-80F95F0980B3}">
      <formula1>Y_N</formula1>
    </dataValidation>
    <dataValidation type="list" allowBlank="1" showInputMessage="1" showErrorMessage="1" sqref="G10:H11" xr:uid="{8A780CA7-11B4-4167-9236-4C7ED5934E04}">
      <formula1>Svc_Type</formula1>
    </dataValidation>
  </dataValidations>
  <printOptions horizontalCentered="1"/>
  <pageMargins left="0.45" right="0.45" top="0.75" bottom="0.5" header="0.3" footer="0.3"/>
  <pageSetup scale="61" orientation="portrait" r:id="rId1"/>
  <headerFooter>
    <oddHeader>&amp;COrange County Transportation Authority&amp;R2024 Measure M2 Call for Projec ts
Project V Application</oddHeader>
  </headerFooter>
  <rowBreaks count="3" manualBreakCount="3">
    <brk id="34" min="4" max="15" man="1"/>
    <brk id="64" min="4" max="15" man="1"/>
    <brk id="101" min="4" max="15" man="1"/>
  </rowBreaks>
  <colBreaks count="1" manualBreakCount="1">
    <brk id="16" min="1" max="6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18811-21EC-4500-BDE7-CCD4344503CC}">
  <sheetPr>
    <tabColor theme="8" tint="0.59999389629810485"/>
  </sheetPr>
  <dimension ref="A2:S152"/>
  <sheetViews>
    <sheetView showGridLines="0" topLeftCell="D1" zoomScaleNormal="100" zoomScaleSheetLayoutView="100" workbookViewId="0">
      <pane ySplit="6" topLeftCell="A7" activePane="bottomLeft" state="frozen"/>
      <selection activeCell="F119" sqref="F119:K125"/>
      <selection pane="bottomLeft" activeCell="O73" sqref="O73"/>
    </sheetView>
  </sheetViews>
  <sheetFormatPr defaultRowHeight="15"/>
  <cols>
    <col min="1" max="1" width="4.5703125" style="336" customWidth="1"/>
    <col min="2" max="2" width="3.85546875" style="336" customWidth="1"/>
    <col min="3" max="3" width="23.140625" style="336" customWidth="1"/>
    <col min="4" max="4" width="5.140625" style="336" customWidth="1"/>
    <col min="5" max="5" width="3.5703125" customWidth="1"/>
    <col min="6" max="6" width="25.28515625" customWidth="1"/>
    <col min="7" max="7" width="24" customWidth="1"/>
    <col min="8" max="8" width="24.5703125" customWidth="1"/>
    <col min="9" max="11" width="22.28515625" customWidth="1"/>
    <col min="12" max="12" width="23.42578125" customWidth="1"/>
    <col min="13" max="13" width="20.85546875" customWidth="1"/>
    <col min="14" max="14" width="1.85546875" customWidth="1"/>
    <col min="15" max="15" width="22.5703125" style="60" customWidth="1"/>
    <col min="16" max="16" width="1.85546875" customWidth="1"/>
    <col min="17" max="17" width="4.5703125" style="336" customWidth="1"/>
    <col min="18" max="18" width="27.140625" style="336" customWidth="1"/>
    <col min="19" max="19" width="22.5703125" style="336" customWidth="1"/>
    <col min="22" max="22" width="11.5703125" customWidth="1"/>
  </cols>
  <sheetData>
    <row r="2" spans="3:18" ht="8.1" customHeight="1">
      <c r="O2"/>
    </row>
    <row r="3" spans="3:18">
      <c r="F3" s="13" t="s">
        <v>0</v>
      </c>
      <c r="G3" s="12"/>
      <c r="H3" s="12"/>
      <c r="I3" s="12"/>
      <c r="J3" s="12"/>
      <c r="K3" s="12"/>
      <c r="L3" s="12"/>
      <c r="M3" s="12"/>
      <c r="N3" s="12"/>
      <c r="O3" s="330"/>
    </row>
    <row r="4" spans="3:18" ht="32.450000000000003" customHeight="1">
      <c r="C4" s="338" t="s">
        <v>33</v>
      </c>
      <c r="F4" s="446" t="s">
        <v>1</v>
      </c>
      <c r="G4" s="446"/>
      <c r="H4" s="446"/>
      <c r="I4" s="446"/>
      <c r="J4" s="446"/>
      <c r="K4" s="446"/>
      <c r="L4" s="446"/>
      <c r="M4" s="446"/>
      <c r="N4" s="446"/>
      <c r="O4" s="446"/>
      <c r="Q4" s="337"/>
      <c r="R4" s="338" t="s">
        <v>205</v>
      </c>
    </row>
    <row r="6" spans="3:18" ht="27" customHeight="1">
      <c r="F6" s="2" t="s">
        <v>309</v>
      </c>
      <c r="G6" s="500" t="str">
        <f>'Proj 1_Sect A-E'!G6</f>
        <v>click to enter.</v>
      </c>
      <c r="H6" s="500"/>
      <c r="K6" s="1" t="s">
        <v>64</v>
      </c>
      <c r="L6" s="499" t="str">
        <f>'Proj 1_Sect A-E'!L6</f>
        <v>click to enter.</v>
      </c>
      <c r="M6" s="499"/>
      <c r="Q6" s="336" t="s">
        <v>56</v>
      </c>
      <c r="R6" s="336" t="s">
        <v>102</v>
      </c>
    </row>
    <row r="8" spans="3:18">
      <c r="E8" s="13" t="s">
        <v>101</v>
      </c>
      <c r="F8" s="13" t="s">
        <v>360</v>
      </c>
      <c r="G8" s="12"/>
      <c r="H8" s="12"/>
      <c r="I8" s="12"/>
      <c r="J8" s="12"/>
      <c r="K8" s="12"/>
      <c r="L8" s="12"/>
      <c r="M8" s="12"/>
      <c r="N8" s="12"/>
      <c r="O8" s="12"/>
      <c r="P8" s="12"/>
    </row>
    <row r="9" spans="3:18" ht="15.75" thickBot="1"/>
    <row r="10" spans="3:18" ht="15.75" customHeight="1">
      <c r="I10" s="539" t="s">
        <v>187</v>
      </c>
      <c r="J10" s="541" t="s">
        <v>92</v>
      </c>
    </row>
    <row r="11" spans="3:18" ht="20.25" customHeight="1" thickBot="1">
      <c r="F11" t="s">
        <v>388</v>
      </c>
      <c r="I11" s="540"/>
      <c r="J11" s="542"/>
    </row>
    <row r="12" spans="3:18" ht="25.5" customHeight="1" thickBot="1">
      <c r="C12" s="538" t="s">
        <v>363</v>
      </c>
      <c r="F12" s="543" t="str">
        <f>'Proj 1_Sect A-E'!$F$17</f>
        <v>[ex -- service area/route 1]</v>
      </c>
      <c r="G12" s="543"/>
      <c r="I12" s="206" t="s">
        <v>69</v>
      </c>
      <c r="J12" s="286" t="s">
        <v>69</v>
      </c>
    </row>
    <row r="13" spans="3:18" ht="15.75" thickBot="1">
      <c r="C13" s="538"/>
    </row>
    <row r="14" spans="3:18" ht="27.75" customHeight="1" thickBot="1">
      <c r="C14" s="538"/>
      <c r="F14" s="491" t="s">
        <v>351</v>
      </c>
      <c r="G14" s="492"/>
      <c r="H14" s="532" t="s">
        <v>381</v>
      </c>
      <c r="I14" s="533"/>
      <c r="J14" s="532" t="s">
        <v>381</v>
      </c>
      <c r="K14" s="533"/>
      <c r="L14" s="532" t="s">
        <v>381</v>
      </c>
      <c r="M14" s="533"/>
      <c r="O14" s="298" t="s">
        <v>352</v>
      </c>
      <c r="R14" s="552" t="s">
        <v>382</v>
      </c>
    </row>
    <row r="15" spans="3:18" ht="24.75" customHeight="1" thickBot="1">
      <c r="C15" s="538"/>
      <c r="D15" s="339" t="s">
        <v>29</v>
      </c>
      <c r="F15" s="300" t="s">
        <v>356</v>
      </c>
      <c r="G15" s="301" t="s">
        <v>357</v>
      </c>
      <c r="H15" s="302" t="s">
        <v>354</v>
      </c>
      <c r="I15" s="303" t="s">
        <v>353</v>
      </c>
      <c r="J15" s="302" t="s">
        <v>354</v>
      </c>
      <c r="K15" s="303" t="s">
        <v>353</v>
      </c>
      <c r="L15" s="302" t="s">
        <v>354</v>
      </c>
      <c r="M15" s="303" t="s">
        <v>353</v>
      </c>
      <c r="O15" s="331" t="s">
        <v>199</v>
      </c>
      <c r="Q15" s="336" t="s">
        <v>56</v>
      </c>
      <c r="R15" s="552"/>
    </row>
    <row r="16" spans="3:18" ht="20.25" customHeight="1" thickBot="1">
      <c r="C16" s="538"/>
      <c r="D16" s="339"/>
      <c r="F16" s="299"/>
      <c r="G16" s="299"/>
      <c r="H16" s="326" t="s">
        <v>362</v>
      </c>
      <c r="I16" s="327" t="s">
        <v>361</v>
      </c>
      <c r="J16" s="326" t="s">
        <v>362</v>
      </c>
      <c r="K16" s="329" t="s">
        <v>361</v>
      </c>
      <c r="L16" s="328" t="s">
        <v>362</v>
      </c>
      <c r="M16" s="329" t="s">
        <v>361</v>
      </c>
      <c r="O16"/>
      <c r="R16" s="552"/>
    </row>
    <row r="17" spans="3:18" ht="15.75" thickBot="1">
      <c r="C17" s="538"/>
      <c r="D17" s="339"/>
      <c r="O17"/>
      <c r="R17" s="552"/>
    </row>
    <row r="18" spans="3:18" ht="29.25" customHeight="1" thickBot="1">
      <c r="C18" s="538"/>
      <c r="D18" s="339"/>
      <c r="F18" s="491" t="s">
        <v>359</v>
      </c>
      <c r="G18" s="492"/>
      <c r="H18" s="532" t="s">
        <v>381</v>
      </c>
      <c r="I18" s="533"/>
      <c r="J18" s="532" t="s">
        <v>381</v>
      </c>
      <c r="K18" s="533"/>
      <c r="L18" s="532" t="s">
        <v>381</v>
      </c>
      <c r="M18" s="533"/>
      <c r="O18" s="298" t="s">
        <v>352</v>
      </c>
      <c r="R18" s="552"/>
    </row>
    <row r="19" spans="3:18" ht="21.75" customHeight="1" thickBot="1">
      <c r="C19" s="538"/>
      <c r="D19" s="339" t="s">
        <v>29</v>
      </c>
      <c r="F19" s="300" t="s">
        <v>356</v>
      </c>
      <c r="G19" s="301" t="s">
        <v>357</v>
      </c>
      <c r="H19" s="302" t="s">
        <v>354</v>
      </c>
      <c r="I19" s="303" t="s">
        <v>353</v>
      </c>
      <c r="J19" s="302" t="s">
        <v>354</v>
      </c>
      <c r="K19" s="303" t="s">
        <v>353</v>
      </c>
      <c r="L19" s="302" t="s">
        <v>354</v>
      </c>
      <c r="M19" s="303" t="s">
        <v>353</v>
      </c>
      <c r="O19" s="331" t="s">
        <v>199</v>
      </c>
      <c r="Q19" s="336" t="s">
        <v>56</v>
      </c>
      <c r="R19" s="552"/>
    </row>
    <row r="20" spans="3:18" ht="20.25" customHeight="1" thickBot="1">
      <c r="D20" s="339"/>
      <c r="F20" s="299"/>
      <c r="G20" s="299"/>
      <c r="H20" s="326" t="s">
        <v>362</v>
      </c>
      <c r="I20" s="327" t="s">
        <v>361</v>
      </c>
      <c r="J20" s="326" t="s">
        <v>362</v>
      </c>
      <c r="K20" s="329" t="s">
        <v>361</v>
      </c>
      <c r="L20" s="328" t="s">
        <v>362</v>
      </c>
      <c r="M20" s="329" t="s">
        <v>361</v>
      </c>
      <c r="O20"/>
      <c r="R20" s="552"/>
    </row>
    <row r="21" spans="3:18">
      <c r="O21"/>
      <c r="R21" s="552"/>
    </row>
    <row r="22" spans="3:18">
      <c r="F22" t="s">
        <v>364</v>
      </c>
      <c r="K22" s="232" t="s">
        <v>89</v>
      </c>
      <c r="R22" s="552"/>
    </row>
    <row r="23" spans="3:18" ht="15.75" thickBot="1">
      <c r="C23" s="519" t="s">
        <v>365</v>
      </c>
      <c r="F23" t="s">
        <v>323</v>
      </c>
      <c r="R23" s="552"/>
    </row>
    <row r="24" spans="3:18" ht="29.25" customHeight="1" thickBot="1">
      <c r="C24" s="519"/>
      <c r="F24" s="491" t="s">
        <v>358</v>
      </c>
      <c r="G24" s="492"/>
      <c r="H24" s="296" t="s">
        <v>154</v>
      </c>
      <c r="I24" s="297" t="s">
        <v>155</v>
      </c>
      <c r="J24" s="532" t="s">
        <v>381</v>
      </c>
      <c r="K24" s="533"/>
      <c r="L24" s="532" t="s">
        <v>381</v>
      </c>
      <c r="M24" s="533"/>
      <c r="O24" s="298" t="s">
        <v>352</v>
      </c>
      <c r="R24" s="552"/>
    </row>
    <row r="25" spans="3:18">
      <c r="C25" s="519"/>
      <c r="F25" s="534" t="s">
        <v>69</v>
      </c>
      <c r="G25" s="535"/>
      <c r="H25" s="304" t="s">
        <v>355</v>
      </c>
      <c r="I25" s="305" t="s">
        <v>355</v>
      </c>
      <c r="J25" s="304" t="s">
        <v>354</v>
      </c>
      <c r="K25" s="305" t="s">
        <v>353</v>
      </c>
      <c r="L25" s="304" t="s">
        <v>354</v>
      </c>
      <c r="M25" s="305" t="s">
        <v>353</v>
      </c>
      <c r="O25" s="332" t="s">
        <v>199</v>
      </c>
      <c r="Q25" s="336" t="s">
        <v>56</v>
      </c>
      <c r="R25" s="552"/>
    </row>
    <row r="26" spans="3:18">
      <c r="C26" s="519"/>
      <c r="F26" s="536" t="s">
        <v>69</v>
      </c>
      <c r="G26" s="537"/>
      <c r="H26" s="306" t="s">
        <v>355</v>
      </c>
      <c r="I26" s="307" t="s">
        <v>355</v>
      </c>
      <c r="J26" s="306" t="s">
        <v>354</v>
      </c>
      <c r="K26" s="307" t="s">
        <v>353</v>
      </c>
      <c r="L26" s="306" t="s">
        <v>354</v>
      </c>
      <c r="M26" s="307" t="s">
        <v>353</v>
      </c>
      <c r="O26" s="333" t="s">
        <v>199</v>
      </c>
      <c r="Q26" s="336" t="s">
        <v>56</v>
      </c>
      <c r="R26" s="552"/>
    </row>
    <row r="27" spans="3:18">
      <c r="C27" s="519"/>
      <c r="F27" s="536" t="s">
        <v>69</v>
      </c>
      <c r="G27" s="537"/>
      <c r="H27" s="306" t="s">
        <v>355</v>
      </c>
      <c r="I27" s="307" t="s">
        <v>355</v>
      </c>
      <c r="J27" s="306" t="s">
        <v>354</v>
      </c>
      <c r="K27" s="307" t="s">
        <v>353</v>
      </c>
      <c r="L27" s="306" t="s">
        <v>354</v>
      </c>
      <c r="M27" s="307" t="s">
        <v>353</v>
      </c>
      <c r="O27" s="333" t="s">
        <v>199</v>
      </c>
      <c r="Q27" s="336" t="s">
        <v>56</v>
      </c>
      <c r="R27" s="552"/>
    </row>
    <row r="28" spans="3:18">
      <c r="C28" s="519"/>
      <c r="F28" s="536" t="s">
        <v>69</v>
      </c>
      <c r="G28" s="537"/>
      <c r="H28" s="306" t="s">
        <v>355</v>
      </c>
      <c r="I28" s="307" t="s">
        <v>355</v>
      </c>
      <c r="J28" s="306" t="s">
        <v>354</v>
      </c>
      <c r="K28" s="307" t="s">
        <v>353</v>
      </c>
      <c r="L28" s="306" t="s">
        <v>354</v>
      </c>
      <c r="M28" s="307" t="s">
        <v>353</v>
      </c>
      <c r="O28" s="333" t="s">
        <v>199</v>
      </c>
      <c r="Q28" s="336" t="s">
        <v>56</v>
      </c>
      <c r="R28" s="552"/>
    </row>
    <row r="29" spans="3:18">
      <c r="C29" s="519"/>
      <c r="D29" s="339" t="s">
        <v>29</v>
      </c>
      <c r="F29" s="536" t="s">
        <v>69</v>
      </c>
      <c r="G29" s="537"/>
      <c r="H29" s="306" t="s">
        <v>355</v>
      </c>
      <c r="I29" s="307" t="s">
        <v>355</v>
      </c>
      <c r="J29" s="306" t="s">
        <v>354</v>
      </c>
      <c r="K29" s="307" t="s">
        <v>353</v>
      </c>
      <c r="L29" s="306" t="s">
        <v>354</v>
      </c>
      <c r="M29" s="307" t="s">
        <v>353</v>
      </c>
      <c r="O29" s="333" t="s">
        <v>199</v>
      </c>
      <c r="Q29" s="336" t="s">
        <v>56</v>
      </c>
      <c r="R29" s="552"/>
    </row>
    <row r="30" spans="3:18" ht="15.75" customHeight="1">
      <c r="C30" s="519"/>
      <c r="F30" s="536" t="s">
        <v>69</v>
      </c>
      <c r="G30" s="537"/>
      <c r="H30" s="306" t="s">
        <v>355</v>
      </c>
      <c r="I30" s="307" t="s">
        <v>355</v>
      </c>
      <c r="J30" s="306" t="s">
        <v>354</v>
      </c>
      <c r="K30" s="307" t="s">
        <v>353</v>
      </c>
      <c r="L30" s="306" t="s">
        <v>354</v>
      </c>
      <c r="M30" s="307" t="s">
        <v>353</v>
      </c>
      <c r="O30" s="333" t="s">
        <v>199</v>
      </c>
      <c r="Q30" s="336" t="s">
        <v>56</v>
      </c>
      <c r="R30" s="552"/>
    </row>
    <row r="31" spans="3:18" ht="15.75" thickBot="1">
      <c r="C31" s="519"/>
      <c r="F31" s="550" t="s">
        <v>69</v>
      </c>
      <c r="G31" s="551"/>
      <c r="H31" s="308" t="s">
        <v>355</v>
      </c>
      <c r="I31" s="309" t="s">
        <v>355</v>
      </c>
      <c r="J31" s="308" t="s">
        <v>354</v>
      </c>
      <c r="K31" s="309" t="s">
        <v>353</v>
      </c>
      <c r="L31" s="308" t="s">
        <v>354</v>
      </c>
      <c r="M31" s="309" t="s">
        <v>353</v>
      </c>
      <c r="O31" s="334" t="s">
        <v>199</v>
      </c>
      <c r="Q31" s="336" t="s">
        <v>56</v>
      </c>
    </row>
    <row r="32" spans="3:18">
      <c r="C32" s="519"/>
    </row>
    <row r="33" spans="3:18" ht="15.75" thickBot="1">
      <c r="C33" s="340"/>
    </row>
    <row r="34" spans="3:18">
      <c r="F34" s="544" t="str">
        <f>_xlfn.CONCAT("Provide any additional relevant information regarding ",F12," or related special event operations, below.")</f>
        <v>Provide any additional relevant information regarding [ex -- service area/route 1] or related special event operations, below.</v>
      </c>
      <c r="G34" s="545"/>
      <c r="H34" s="545"/>
      <c r="I34" s="545"/>
      <c r="J34" s="545"/>
      <c r="K34" s="545"/>
      <c r="L34" s="545"/>
      <c r="M34" s="545"/>
      <c r="N34" s="545"/>
      <c r="O34" s="546"/>
    </row>
    <row r="35" spans="3:18" ht="76.5" customHeight="1" thickBot="1">
      <c r="C35" s="341" t="s">
        <v>379</v>
      </c>
      <c r="D35" s="342" t="s">
        <v>29</v>
      </c>
      <c r="F35" s="547" t="s">
        <v>69</v>
      </c>
      <c r="G35" s="548"/>
      <c r="H35" s="548"/>
      <c r="I35" s="548"/>
      <c r="J35" s="548"/>
      <c r="K35" s="548"/>
      <c r="L35" s="548"/>
      <c r="M35" s="548"/>
      <c r="N35" s="548"/>
      <c r="O35" s="549"/>
    </row>
    <row r="36" spans="3:18">
      <c r="C36" s="340"/>
    </row>
    <row r="37" spans="3:18">
      <c r="C37" s="340"/>
    </row>
    <row r="38" spans="3:18" ht="15.75" thickBot="1"/>
    <row r="39" spans="3:18" ht="15.75" customHeight="1">
      <c r="I39" s="539" t="s">
        <v>187</v>
      </c>
      <c r="J39" s="541" t="s">
        <v>92</v>
      </c>
    </row>
    <row r="40" spans="3:18" ht="20.25" customHeight="1" thickBot="1">
      <c r="F40" t="s">
        <v>387</v>
      </c>
      <c r="I40" s="540"/>
      <c r="J40" s="542"/>
    </row>
    <row r="41" spans="3:18" ht="25.5" customHeight="1" thickBot="1">
      <c r="C41" s="538" t="s">
        <v>363</v>
      </c>
      <c r="F41" s="543" t="str">
        <f>'Proj 1_Sect A-E'!$F$18</f>
        <v>[ex -- service area/route 2]</v>
      </c>
      <c r="G41" s="543"/>
      <c r="I41" s="206" t="s">
        <v>69</v>
      </c>
      <c r="J41" s="286" t="s">
        <v>69</v>
      </c>
    </row>
    <row r="42" spans="3:18" ht="15.75" thickBot="1">
      <c r="C42" s="538"/>
    </row>
    <row r="43" spans="3:18" ht="27.75" customHeight="1" thickBot="1">
      <c r="C43" s="538"/>
      <c r="F43" s="491" t="s">
        <v>351</v>
      </c>
      <c r="G43" s="492"/>
      <c r="H43" s="532" t="s">
        <v>381</v>
      </c>
      <c r="I43" s="533"/>
      <c r="J43" s="532" t="s">
        <v>381</v>
      </c>
      <c r="K43" s="533"/>
      <c r="L43" s="532" t="s">
        <v>381</v>
      </c>
      <c r="M43" s="533"/>
      <c r="O43" s="298" t="s">
        <v>352</v>
      </c>
      <c r="R43" s="552" t="s">
        <v>382</v>
      </c>
    </row>
    <row r="44" spans="3:18" ht="21.6" customHeight="1" thickBot="1">
      <c r="C44" s="538"/>
      <c r="D44" s="339" t="s">
        <v>29</v>
      </c>
      <c r="F44" s="300" t="s">
        <v>356</v>
      </c>
      <c r="G44" s="301" t="s">
        <v>357</v>
      </c>
      <c r="H44" s="302" t="s">
        <v>354</v>
      </c>
      <c r="I44" s="303" t="s">
        <v>353</v>
      </c>
      <c r="J44" s="302" t="s">
        <v>354</v>
      </c>
      <c r="K44" s="303" t="s">
        <v>353</v>
      </c>
      <c r="L44" s="302" t="s">
        <v>354</v>
      </c>
      <c r="M44" s="303" t="s">
        <v>353</v>
      </c>
      <c r="O44" s="331" t="s">
        <v>199</v>
      </c>
      <c r="Q44" s="336" t="s">
        <v>56</v>
      </c>
      <c r="R44" s="552"/>
    </row>
    <row r="45" spans="3:18" ht="20.25" customHeight="1" thickBot="1">
      <c r="C45" s="538"/>
      <c r="D45" s="339"/>
      <c r="F45" s="299"/>
      <c r="G45" s="299"/>
      <c r="H45" s="326" t="s">
        <v>362</v>
      </c>
      <c r="I45" s="327" t="s">
        <v>361</v>
      </c>
      <c r="J45" s="326" t="s">
        <v>362</v>
      </c>
      <c r="K45" s="329" t="s">
        <v>361</v>
      </c>
      <c r="L45" s="328" t="s">
        <v>362</v>
      </c>
      <c r="M45" s="329" t="s">
        <v>361</v>
      </c>
      <c r="O45"/>
      <c r="R45" s="552"/>
    </row>
    <row r="46" spans="3:18" ht="15.75" thickBot="1">
      <c r="C46" s="538"/>
      <c r="D46" s="339"/>
      <c r="O46"/>
      <c r="R46" s="552"/>
    </row>
    <row r="47" spans="3:18" ht="29.25" customHeight="1" thickBot="1">
      <c r="C47" s="538"/>
      <c r="D47" s="339"/>
      <c r="F47" s="491" t="s">
        <v>359</v>
      </c>
      <c r="G47" s="492"/>
      <c r="H47" s="532" t="s">
        <v>381</v>
      </c>
      <c r="I47" s="533"/>
      <c r="J47" s="532" t="s">
        <v>381</v>
      </c>
      <c r="K47" s="533"/>
      <c r="L47" s="532" t="s">
        <v>381</v>
      </c>
      <c r="M47" s="533"/>
      <c r="O47" s="298" t="s">
        <v>352</v>
      </c>
      <c r="R47" s="552"/>
    </row>
    <row r="48" spans="3:18" ht="21.75" customHeight="1" thickBot="1">
      <c r="C48" s="538"/>
      <c r="D48" s="339" t="s">
        <v>29</v>
      </c>
      <c r="F48" s="300" t="s">
        <v>356</v>
      </c>
      <c r="G48" s="301" t="s">
        <v>357</v>
      </c>
      <c r="H48" s="302" t="s">
        <v>354</v>
      </c>
      <c r="I48" s="303" t="s">
        <v>353</v>
      </c>
      <c r="J48" s="302" t="s">
        <v>354</v>
      </c>
      <c r="K48" s="303" t="s">
        <v>353</v>
      </c>
      <c r="L48" s="302" t="s">
        <v>354</v>
      </c>
      <c r="M48" s="303" t="s">
        <v>353</v>
      </c>
      <c r="O48" s="331" t="s">
        <v>199</v>
      </c>
      <c r="Q48" s="336" t="s">
        <v>56</v>
      </c>
      <c r="R48" s="552"/>
    </row>
    <row r="49" spans="3:18" ht="20.25" customHeight="1" thickBot="1">
      <c r="D49" s="339"/>
      <c r="F49" s="299"/>
      <c r="G49" s="299"/>
      <c r="H49" s="326" t="s">
        <v>362</v>
      </c>
      <c r="I49" s="327" t="s">
        <v>361</v>
      </c>
      <c r="J49" s="326" t="s">
        <v>362</v>
      </c>
      <c r="K49" s="329" t="s">
        <v>361</v>
      </c>
      <c r="L49" s="328" t="s">
        <v>362</v>
      </c>
      <c r="M49" s="329" t="s">
        <v>361</v>
      </c>
      <c r="O49"/>
      <c r="R49" s="552"/>
    </row>
    <row r="50" spans="3:18">
      <c r="O50"/>
      <c r="R50" s="552"/>
    </row>
    <row r="51" spans="3:18">
      <c r="F51" t="s">
        <v>364</v>
      </c>
      <c r="K51" s="232" t="s">
        <v>89</v>
      </c>
      <c r="R51" s="552"/>
    </row>
    <row r="52" spans="3:18" ht="15.75" thickBot="1">
      <c r="C52" s="519" t="s">
        <v>365</v>
      </c>
      <c r="F52" t="s">
        <v>323</v>
      </c>
      <c r="R52" s="552"/>
    </row>
    <row r="53" spans="3:18" ht="29.25" customHeight="1" thickBot="1">
      <c r="C53" s="519"/>
      <c r="F53" s="491" t="s">
        <v>358</v>
      </c>
      <c r="G53" s="492"/>
      <c r="H53" s="296" t="s">
        <v>154</v>
      </c>
      <c r="I53" s="297" t="s">
        <v>155</v>
      </c>
      <c r="J53" s="532" t="s">
        <v>381</v>
      </c>
      <c r="K53" s="533"/>
      <c r="L53" s="532" t="s">
        <v>381</v>
      </c>
      <c r="M53" s="533"/>
      <c r="O53" s="298" t="s">
        <v>352</v>
      </c>
      <c r="R53" s="552"/>
    </row>
    <row r="54" spans="3:18">
      <c r="C54" s="519"/>
      <c r="F54" s="534" t="s">
        <v>69</v>
      </c>
      <c r="G54" s="535"/>
      <c r="H54" s="304" t="s">
        <v>355</v>
      </c>
      <c r="I54" s="305" t="s">
        <v>355</v>
      </c>
      <c r="J54" s="304" t="s">
        <v>354</v>
      </c>
      <c r="K54" s="305" t="s">
        <v>353</v>
      </c>
      <c r="L54" s="304" t="s">
        <v>354</v>
      </c>
      <c r="M54" s="305" t="s">
        <v>353</v>
      </c>
      <c r="O54" s="332" t="s">
        <v>199</v>
      </c>
      <c r="Q54" s="336" t="s">
        <v>56</v>
      </c>
      <c r="R54" s="552"/>
    </row>
    <row r="55" spans="3:18">
      <c r="C55" s="519"/>
      <c r="F55" s="536" t="s">
        <v>69</v>
      </c>
      <c r="G55" s="537"/>
      <c r="H55" s="306" t="s">
        <v>355</v>
      </c>
      <c r="I55" s="307" t="s">
        <v>355</v>
      </c>
      <c r="J55" s="306" t="s">
        <v>354</v>
      </c>
      <c r="K55" s="307" t="s">
        <v>353</v>
      </c>
      <c r="L55" s="306" t="s">
        <v>354</v>
      </c>
      <c r="M55" s="307" t="s">
        <v>353</v>
      </c>
      <c r="O55" s="333" t="s">
        <v>199</v>
      </c>
      <c r="Q55" s="336" t="s">
        <v>56</v>
      </c>
      <c r="R55" s="552"/>
    </row>
    <row r="56" spans="3:18">
      <c r="C56" s="519"/>
      <c r="F56" s="536" t="s">
        <v>69</v>
      </c>
      <c r="G56" s="537"/>
      <c r="H56" s="306" t="s">
        <v>355</v>
      </c>
      <c r="I56" s="307" t="s">
        <v>355</v>
      </c>
      <c r="J56" s="306" t="s">
        <v>354</v>
      </c>
      <c r="K56" s="307" t="s">
        <v>353</v>
      </c>
      <c r="L56" s="306" t="s">
        <v>354</v>
      </c>
      <c r="M56" s="307" t="s">
        <v>353</v>
      </c>
      <c r="O56" s="333" t="s">
        <v>199</v>
      </c>
      <c r="Q56" s="336" t="s">
        <v>56</v>
      </c>
      <c r="R56" s="552"/>
    </row>
    <row r="57" spans="3:18">
      <c r="C57" s="519"/>
      <c r="F57" s="536" t="s">
        <v>69</v>
      </c>
      <c r="G57" s="537"/>
      <c r="H57" s="306" t="s">
        <v>355</v>
      </c>
      <c r="I57" s="307" t="s">
        <v>355</v>
      </c>
      <c r="J57" s="306" t="s">
        <v>354</v>
      </c>
      <c r="K57" s="307" t="s">
        <v>353</v>
      </c>
      <c r="L57" s="306" t="s">
        <v>354</v>
      </c>
      <c r="M57" s="307" t="s">
        <v>353</v>
      </c>
      <c r="O57" s="333" t="s">
        <v>199</v>
      </c>
      <c r="Q57" s="336" t="s">
        <v>56</v>
      </c>
      <c r="R57" s="552"/>
    </row>
    <row r="58" spans="3:18">
      <c r="C58" s="519"/>
      <c r="D58" s="339" t="s">
        <v>29</v>
      </c>
      <c r="F58" s="536" t="s">
        <v>69</v>
      </c>
      <c r="G58" s="537"/>
      <c r="H58" s="306" t="s">
        <v>355</v>
      </c>
      <c r="I58" s="307" t="s">
        <v>355</v>
      </c>
      <c r="J58" s="306" t="s">
        <v>354</v>
      </c>
      <c r="K58" s="307" t="s">
        <v>353</v>
      </c>
      <c r="L58" s="306" t="s">
        <v>354</v>
      </c>
      <c r="M58" s="307" t="s">
        <v>353</v>
      </c>
      <c r="O58" s="333" t="s">
        <v>199</v>
      </c>
      <c r="Q58" s="336" t="s">
        <v>56</v>
      </c>
      <c r="R58" s="552"/>
    </row>
    <row r="59" spans="3:18" ht="15.75" customHeight="1">
      <c r="C59" s="519"/>
      <c r="F59" s="536" t="s">
        <v>69</v>
      </c>
      <c r="G59" s="537"/>
      <c r="H59" s="306" t="s">
        <v>355</v>
      </c>
      <c r="I59" s="307" t="s">
        <v>355</v>
      </c>
      <c r="J59" s="306" t="s">
        <v>354</v>
      </c>
      <c r="K59" s="307" t="s">
        <v>353</v>
      </c>
      <c r="L59" s="306" t="s">
        <v>354</v>
      </c>
      <c r="M59" s="307" t="s">
        <v>353</v>
      </c>
      <c r="O59" s="333" t="s">
        <v>199</v>
      </c>
      <c r="Q59" s="336" t="s">
        <v>56</v>
      </c>
      <c r="R59" s="552"/>
    </row>
    <row r="60" spans="3:18" ht="15.75" thickBot="1">
      <c r="C60" s="519"/>
      <c r="F60" s="550" t="s">
        <v>69</v>
      </c>
      <c r="G60" s="551"/>
      <c r="H60" s="308" t="s">
        <v>355</v>
      </c>
      <c r="I60" s="309" t="s">
        <v>355</v>
      </c>
      <c r="J60" s="308" t="s">
        <v>354</v>
      </c>
      <c r="K60" s="309" t="s">
        <v>353</v>
      </c>
      <c r="L60" s="308" t="s">
        <v>354</v>
      </c>
      <c r="M60" s="309" t="s">
        <v>353</v>
      </c>
      <c r="O60" s="334" t="s">
        <v>199</v>
      </c>
    </row>
    <row r="61" spans="3:18">
      <c r="C61" s="519"/>
    </row>
    <row r="62" spans="3:18" ht="15.75" thickBot="1">
      <c r="C62" s="340"/>
    </row>
    <row r="63" spans="3:18">
      <c r="F63" s="544" t="str">
        <f>_xlfn.CONCAT("Provide any additional relevant information regarding ",F41," or related special event operations, below.")</f>
        <v>Provide any additional relevant information regarding [ex -- service area/route 2] or related special event operations, below.</v>
      </c>
      <c r="G63" s="545"/>
      <c r="H63" s="545"/>
      <c r="I63" s="545"/>
      <c r="J63" s="545"/>
      <c r="K63" s="545"/>
      <c r="L63" s="545"/>
      <c r="M63" s="545"/>
      <c r="N63" s="545"/>
      <c r="O63" s="546"/>
    </row>
    <row r="64" spans="3:18" ht="76.5" customHeight="1" thickBot="1">
      <c r="C64" s="341" t="s">
        <v>379</v>
      </c>
      <c r="D64" s="342" t="s">
        <v>29</v>
      </c>
      <c r="F64" s="547" t="s">
        <v>69</v>
      </c>
      <c r="G64" s="548"/>
      <c r="H64" s="548"/>
      <c r="I64" s="548"/>
      <c r="J64" s="548"/>
      <c r="K64" s="548"/>
      <c r="L64" s="548"/>
      <c r="M64" s="548"/>
      <c r="N64" s="548"/>
      <c r="O64" s="549"/>
    </row>
    <row r="65" spans="3:18">
      <c r="C65" s="340"/>
    </row>
    <row r="66" spans="3:18">
      <c r="C66" s="340"/>
    </row>
    <row r="67" spans="3:18" ht="15.75" thickBot="1"/>
    <row r="68" spans="3:18" ht="15.75" customHeight="1">
      <c r="I68" s="539" t="s">
        <v>187</v>
      </c>
      <c r="J68" s="541" t="s">
        <v>92</v>
      </c>
    </row>
    <row r="69" spans="3:18" ht="20.25" customHeight="1" thickBot="1">
      <c r="F69" t="s">
        <v>386</v>
      </c>
      <c r="I69" s="540"/>
      <c r="J69" s="542"/>
    </row>
    <row r="70" spans="3:18" ht="25.5" customHeight="1" thickBot="1">
      <c r="C70" s="538" t="s">
        <v>363</v>
      </c>
      <c r="F70" s="543" t="str">
        <f>'Proj 1_Sect A-E'!$F$19</f>
        <v>[ex -- service area/route 3]</v>
      </c>
      <c r="G70" s="543"/>
      <c r="I70" s="206" t="s">
        <v>69</v>
      </c>
      <c r="J70" s="286" t="s">
        <v>69</v>
      </c>
    </row>
    <row r="71" spans="3:18" ht="15.75" thickBot="1">
      <c r="C71" s="538"/>
    </row>
    <row r="72" spans="3:18" ht="27.75" customHeight="1" thickBot="1">
      <c r="C72" s="538"/>
      <c r="F72" s="491" t="s">
        <v>351</v>
      </c>
      <c r="G72" s="492"/>
      <c r="H72" s="532" t="s">
        <v>381</v>
      </c>
      <c r="I72" s="533"/>
      <c r="J72" s="532" t="s">
        <v>381</v>
      </c>
      <c r="K72" s="533"/>
      <c r="L72" s="532" t="s">
        <v>381</v>
      </c>
      <c r="M72" s="533"/>
      <c r="O72" s="298" t="s">
        <v>352</v>
      </c>
      <c r="R72" s="552" t="s">
        <v>382</v>
      </c>
    </row>
    <row r="73" spans="3:18" ht="21.75" customHeight="1" thickBot="1">
      <c r="C73" s="538"/>
      <c r="D73" s="339" t="s">
        <v>29</v>
      </c>
      <c r="F73" s="300" t="s">
        <v>356</v>
      </c>
      <c r="G73" s="301" t="s">
        <v>357</v>
      </c>
      <c r="H73" s="302" t="s">
        <v>354</v>
      </c>
      <c r="I73" s="303" t="s">
        <v>353</v>
      </c>
      <c r="J73" s="302" t="s">
        <v>354</v>
      </c>
      <c r="K73" s="303" t="s">
        <v>353</v>
      </c>
      <c r="L73" s="302" t="s">
        <v>354</v>
      </c>
      <c r="M73" s="303" t="s">
        <v>353</v>
      </c>
      <c r="O73" s="331" t="s">
        <v>199</v>
      </c>
      <c r="Q73" s="336" t="s">
        <v>56</v>
      </c>
      <c r="R73" s="552"/>
    </row>
    <row r="74" spans="3:18" ht="20.25" customHeight="1" thickBot="1">
      <c r="C74" s="538"/>
      <c r="D74" s="339"/>
      <c r="F74" s="299"/>
      <c r="G74" s="299"/>
      <c r="H74" s="326" t="s">
        <v>362</v>
      </c>
      <c r="I74" s="327" t="s">
        <v>361</v>
      </c>
      <c r="J74" s="326" t="s">
        <v>362</v>
      </c>
      <c r="K74" s="329" t="s">
        <v>361</v>
      </c>
      <c r="L74" s="328" t="s">
        <v>362</v>
      </c>
      <c r="M74" s="329" t="s">
        <v>361</v>
      </c>
      <c r="O74"/>
      <c r="R74" s="552"/>
    </row>
    <row r="75" spans="3:18" ht="15.75" thickBot="1">
      <c r="C75" s="538"/>
      <c r="D75" s="339"/>
      <c r="O75"/>
      <c r="R75" s="552"/>
    </row>
    <row r="76" spans="3:18" ht="29.25" customHeight="1" thickBot="1">
      <c r="C76" s="538"/>
      <c r="D76" s="339"/>
      <c r="F76" s="491" t="s">
        <v>359</v>
      </c>
      <c r="G76" s="492"/>
      <c r="H76" s="532" t="s">
        <v>381</v>
      </c>
      <c r="I76" s="533"/>
      <c r="J76" s="532" t="s">
        <v>381</v>
      </c>
      <c r="K76" s="533"/>
      <c r="L76" s="532" t="s">
        <v>381</v>
      </c>
      <c r="M76" s="533"/>
      <c r="O76" s="298" t="s">
        <v>352</v>
      </c>
      <c r="R76" s="552"/>
    </row>
    <row r="77" spans="3:18" ht="21.75" customHeight="1" thickBot="1">
      <c r="C77" s="538"/>
      <c r="D77" s="339" t="s">
        <v>29</v>
      </c>
      <c r="F77" s="300" t="s">
        <v>356</v>
      </c>
      <c r="G77" s="301" t="s">
        <v>357</v>
      </c>
      <c r="H77" s="302" t="s">
        <v>354</v>
      </c>
      <c r="I77" s="303" t="s">
        <v>353</v>
      </c>
      <c r="J77" s="302" t="s">
        <v>354</v>
      </c>
      <c r="K77" s="303" t="s">
        <v>353</v>
      </c>
      <c r="L77" s="302" t="s">
        <v>354</v>
      </c>
      <c r="M77" s="303" t="s">
        <v>353</v>
      </c>
      <c r="O77" s="331" t="s">
        <v>199</v>
      </c>
      <c r="Q77" s="336" t="s">
        <v>56</v>
      </c>
      <c r="R77" s="552"/>
    </row>
    <row r="78" spans="3:18" ht="20.25" customHeight="1" thickBot="1">
      <c r="D78" s="339"/>
      <c r="F78" s="299"/>
      <c r="G78" s="299"/>
      <c r="H78" s="326" t="s">
        <v>362</v>
      </c>
      <c r="I78" s="327" t="s">
        <v>361</v>
      </c>
      <c r="J78" s="326" t="s">
        <v>362</v>
      </c>
      <c r="K78" s="329" t="s">
        <v>361</v>
      </c>
      <c r="L78" s="328" t="s">
        <v>362</v>
      </c>
      <c r="M78" s="329" t="s">
        <v>361</v>
      </c>
      <c r="O78"/>
      <c r="R78" s="552"/>
    </row>
    <row r="79" spans="3:18">
      <c r="O79"/>
      <c r="R79" s="552"/>
    </row>
    <row r="80" spans="3:18">
      <c r="F80" t="s">
        <v>364</v>
      </c>
      <c r="K80" s="232" t="s">
        <v>89</v>
      </c>
      <c r="R80" s="552"/>
    </row>
    <row r="81" spans="3:18" ht="15.75" thickBot="1">
      <c r="C81" s="519" t="s">
        <v>365</v>
      </c>
      <c r="F81" t="s">
        <v>323</v>
      </c>
      <c r="R81" s="552"/>
    </row>
    <row r="82" spans="3:18" ht="29.25" customHeight="1" thickBot="1">
      <c r="C82" s="519"/>
      <c r="F82" s="491" t="s">
        <v>358</v>
      </c>
      <c r="G82" s="492"/>
      <c r="H82" s="296" t="s">
        <v>154</v>
      </c>
      <c r="I82" s="297" t="s">
        <v>155</v>
      </c>
      <c r="J82" s="532" t="s">
        <v>381</v>
      </c>
      <c r="K82" s="533"/>
      <c r="L82" s="532" t="s">
        <v>381</v>
      </c>
      <c r="M82" s="533"/>
      <c r="O82" s="298" t="s">
        <v>352</v>
      </c>
      <c r="R82" s="552"/>
    </row>
    <row r="83" spans="3:18">
      <c r="C83" s="519"/>
      <c r="F83" s="534" t="s">
        <v>69</v>
      </c>
      <c r="G83" s="535"/>
      <c r="H83" s="304" t="s">
        <v>355</v>
      </c>
      <c r="I83" s="305" t="s">
        <v>355</v>
      </c>
      <c r="J83" s="304" t="s">
        <v>354</v>
      </c>
      <c r="K83" s="305" t="s">
        <v>353</v>
      </c>
      <c r="L83" s="304" t="s">
        <v>354</v>
      </c>
      <c r="M83" s="305" t="s">
        <v>353</v>
      </c>
      <c r="O83" s="332" t="s">
        <v>199</v>
      </c>
      <c r="Q83" s="336" t="s">
        <v>56</v>
      </c>
      <c r="R83" s="552"/>
    </row>
    <row r="84" spans="3:18">
      <c r="C84" s="519"/>
      <c r="F84" s="536" t="s">
        <v>69</v>
      </c>
      <c r="G84" s="537"/>
      <c r="H84" s="306" t="s">
        <v>355</v>
      </c>
      <c r="I84" s="307" t="s">
        <v>355</v>
      </c>
      <c r="J84" s="306" t="s">
        <v>354</v>
      </c>
      <c r="K84" s="307" t="s">
        <v>353</v>
      </c>
      <c r="L84" s="306" t="s">
        <v>354</v>
      </c>
      <c r="M84" s="307" t="s">
        <v>353</v>
      </c>
      <c r="O84" s="333" t="s">
        <v>199</v>
      </c>
      <c r="Q84" s="336" t="s">
        <v>56</v>
      </c>
      <c r="R84" s="552"/>
    </row>
    <row r="85" spans="3:18">
      <c r="C85" s="519"/>
      <c r="F85" s="536" t="s">
        <v>69</v>
      </c>
      <c r="G85" s="537"/>
      <c r="H85" s="306" t="s">
        <v>355</v>
      </c>
      <c r="I85" s="307" t="s">
        <v>355</v>
      </c>
      <c r="J85" s="306" t="s">
        <v>354</v>
      </c>
      <c r="K85" s="307" t="s">
        <v>353</v>
      </c>
      <c r="L85" s="306" t="s">
        <v>354</v>
      </c>
      <c r="M85" s="307" t="s">
        <v>353</v>
      </c>
      <c r="O85" s="333" t="s">
        <v>199</v>
      </c>
      <c r="Q85" s="336" t="s">
        <v>56</v>
      </c>
      <c r="R85" s="552"/>
    </row>
    <row r="86" spans="3:18">
      <c r="C86" s="519"/>
      <c r="F86" s="536" t="s">
        <v>69</v>
      </c>
      <c r="G86" s="537"/>
      <c r="H86" s="306" t="s">
        <v>355</v>
      </c>
      <c r="I86" s="307" t="s">
        <v>355</v>
      </c>
      <c r="J86" s="306" t="s">
        <v>354</v>
      </c>
      <c r="K86" s="307" t="s">
        <v>353</v>
      </c>
      <c r="L86" s="306" t="s">
        <v>354</v>
      </c>
      <c r="M86" s="307" t="s">
        <v>353</v>
      </c>
      <c r="O86" s="333" t="s">
        <v>199</v>
      </c>
      <c r="Q86" s="336" t="s">
        <v>56</v>
      </c>
      <c r="R86" s="552"/>
    </row>
    <row r="87" spans="3:18">
      <c r="C87" s="519"/>
      <c r="D87" s="339" t="s">
        <v>29</v>
      </c>
      <c r="F87" s="536" t="s">
        <v>69</v>
      </c>
      <c r="G87" s="537"/>
      <c r="H87" s="306" t="s">
        <v>355</v>
      </c>
      <c r="I87" s="307" t="s">
        <v>355</v>
      </c>
      <c r="J87" s="306" t="s">
        <v>354</v>
      </c>
      <c r="K87" s="307" t="s">
        <v>353</v>
      </c>
      <c r="L87" s="306" t="s">
        <v>354</v>
      </c>
      <c r="M87" s="307" t="s">
        <v>353</v>
      </c>
      <c r="O87" s="333" t="s">
        <v>199</v>
      </c>
      <c r="Q87" s="336" t="s">
        <v>56</v>
      </c>
      <c r="R87" s="552"/>
    </row>
    <row r="88" spans="3:18" ht="15.75" customHeight="1">
      <c r="C88" s="519"/>
      <c r="F88" s="536" t="s">
        <v>69</v>
      </c>
      <c r="G88" s="537"/>
      <c r="H88" s="306" t="s">
        <v>355</v>
      </c>
      <c r="I88" s="307" t="s">
        <v>355</v>
      </c>
      <c r="J88" s="306" t="s">
        <v>354</v>
      </c>
      <c r="K88" s="307" t="s">
        <v>353</v>
      </c>
      <c r="L88" s="306" t="s">
        <v>354</v>
      </c>
      <c r="M88" s="307" t="s">
        <v>353</v>
      </c>
      <c r="O88" s="333" t="s">
        <v>199</v>
      </c>
      <c r="Q88" s="336" t="s">
        <v>56</v>
      </c>
      <c r="R88" s="552"/>
    </row>
    <row r="89" spans="3:18" ht="15.75" thickBot="1">
      <c r="C89" s="519"/>
      <c r="F89" s="550" t="s">
        <v>69</v>
      </c>
      <c r="G89" s="551"/>
      <c r="H89" s="308" t="s">
        <v>355</v>
      </c>
      <c r="I89" s="309" t="s">
        <v>355</v>
      </c>
      <c r="J89" s="308" t="s">
        <v>354</v>
      </c>
      <c r="K89" s="309" t="s">
        <v>353</v>
      </c>
      <c r="L89" s="308" t="s">
        <v>354</v>
      </c>
      <c r="M89" s="309" t="s">
        <v>353</v>
      </c>
      <c r="O89" s="334" t="s">
        <v>199</v>
      </c>
    </row>
    <row r="90" spans="3:18">
      <c r="C90" s="519"/>
    </row>
    <row r="91" spans="3:18" ht="15.75" thickBot="1">
      <c r="C91" s="340"/>
    </row>
    <row r="92" spans="3:18">
      <c r="F92" s="544" t="str">
        <f>_xlfn.CONCAT("Provide any additional relevant information regarding ",F70," or related special event operations, below.")</f>
        <v>Provide any additional relevant information regarding [ex -- service area/route 3] or related special event operations, below.</v>
      </c>
      <c r="G92" s="545"/>
      <c r="H92" s="545"/>
      <c r="I92" s="545"/>
      <c r="J92" s="545"/>
      <c r="K92" s="545"/>
      <c r="L92" s="545"/>
      <c r="M92" s="545"/>
      <c r="N92" s="545"/>
      <c r="O92" s="546"/>
    </row>
    <row r="93" spans="3:18" ht="76.5" customHeight="1" thickBot="1">
      <c r="C93" s="341" t="s">
        <v>379</v>
      </c>
      <c r="D93" s="342" t="s">
        <v>29</v>
      </c>
      <c r="F93" s="547" t="s">
        <v>69</v>
      </c>
      <c r="G93" s="548"/>
      <c r="H93" s="548"/>
      <c r="I93" s="548"/>
      <c r="J93" s="548"/>
      <c r="K93" s="548"/>
      <c r="L93" s="548"/>
      <c r="M93" s="548"/>
      <c r="N93" s="548"/>
      <c r="O93" s="549"/>
    </row>
    <row r="94" spans="3:18">
      <c r="C94" s="340"/>
    </row>
    <row r="95" spans="3:18">
      <c r="C95" s="340"/>
    </row>
    <row r="96" spans="3:18" ht="15.75" thickBot="1"/>
    <row r="97" spans="3:18" ht="15.75" customHeight="1">
      <c r="I97" s="539" t="s">
        <v>187</v>
      </c>
      <c r="J97" s="541" t="s">
        <v>92</v>
      </c>
    </row>
    <row r="98" spans="3:18" ht="20.25" customHeight="1" thickBot="1">
      <c r="F98" t="s">
        <v>385</v>
      </c>
      <c r="I98" s="540"/>
      <c r="J98" s="542"/>
    </row>
    <row r="99" spans="3:18" ht="25.5" customHeight="1" thickBot="1">
      <c r="C99" s="538" t="s">
        <v>363</v>
      </c>
      <c r="F99" s="543" t="str">
        <f>'Proj 1_Sect A-E'!$F$20</f>
        <v>[ex -- service area/route 4]</v>
      </c>
      <c r="G99" s="543"/>
      <c r="I99" s="206" t="s">
        <v>69</v>
      </c>
      <c r="J99" s="286" t="s">
        <v>69</v>
      </c>
    </row>
    <row r="100" spans="3:18" ht="15.75" thickBot="1">
      <c r="C100" s="538"/>
    </row>
    <row r="101" spans="3:18" ht="27.75" customHeight="1" thickBot="1">
      <c r="C101" s="538"/>
      <c r="F101" s="491" t="s">
        <v>351</v>
      </c>
      <c r="G101" s="492"/>
      <c r="H101" s="532" t="s">
        <v>381</v>
      </c>
      <c r="I101" s="533"/>
      <c r="J101" s="532" t="s">
        <v>381</v>
      </c>
      <c r="K101" s="533"/>
      <c r="L101" s="532" t="s">
        <v>381</v>
      </c>
      <c r="M101" s="533"/>
      <c r="O101" s="298" t="s">
        <v>352</v>
      </c>
      <c r="R101" s="552" t="s">
        <v>382</v>
      </c>
    </row>
    <row r="102" spans="3:18" ht="21.75" customHeight="1" thickBot="1">
      <c r="C102" s="538"/>
      <c r="D102" s="339" t="s">
        <v>29</v>
      </c>
      <c r="F102" s="300" t="s">
        <v>356</v>
      </c>
      <c r="G102" s="301" t="s">
        <v>357</v>
      </c>
      <c r="H102" s="302" t="s">
        <v>354</v>
      </c>
      <c r="I102" s="303" t="s">
        <v>353</v>
      </c>
      <c r="J102" s="302" t="s">
        <v>354</v>
      </c>
      <c r="K102" s="303" t="s">
        <v>353</v>
      </c>
      <c r="L102" s="302" t="s">
        <v>354</v>
      </c>
      <c r="M102" s="303" t="s">
        <v>353</v>
      </c>
      <c r="O102" s="331" t="s">
        <v>199</v>
      </c>
      <c r="Q102" s="336" t="s">
        <v>56</v>
      </c>
      <c r="R102" s="552"/>
    </row>
    <row r="103" spans="3:18" ht="20.25" customHeight="1" thickBot="1">
      <c r="C103" s="538"/>
      <c r="D103" s="339"/>
      <c r="F103" s="299"/>
      <c r="G103" s="299"/>
      <c r="H103" s="326" t="s">
        <v>362</v>
      </c>
      <c r="I103" s="327" t="s">
        <v>361</v>
      </c>
      <c r="J103" s="326" t="s">
        <v>362</v>
      </c>
      <c r="K103" s="329" t="s">
        <v>361</v>
      </c>
      <c r="L103" s="328" t="s">
        <v>362</v>
      </c>
      <c r="M103" s="329" t="s">
        <v>361</v>
      </c>
      <c r="O103"/>
      <c r="R103" s="552"/>
    </row>
    <row r="104" spans="3:18" ht="15.75" thickBot="1">
      <c r="C104" s="538"/>
      <c r="D104" s="339"/>
      <c r="O104"/>
      <c r="R104" s="552"/>
    </row>
    <row r="105" spans="3:18" ht="29.25" customHeight="1" thickBot="1">
      <c r="C105" s="538"/>
      <c r="D105" s="339"/>
      <c r="F105" s="491" t="s">
        <v>359</v>
      </c>
      <c r="G105" s="492"/>
      <c r="H105" s="532" t="s">
        <v>381</v>
      </c>
      <c r="I105" s="533"/>
      <c r="J105" s="532" t="s">
        <v>381</v>
      </c>
      <c r="K105" s="533"/>
      <c r="L105" s="532" t="s">
        <v>381</v>
      </c>
      <c r="M105" s="533"/>
      <c r="O105" s="298" t="s">
        <v>352</v>
      </c>
      <c r="R105" s="552"/>
    </row>
    <row r="106" spans="3:18" ht="21.75" customHeight="1" thickBot="1">
      <c r="C106" s="538"/>
      <c r="D106" s="339" t="s">
        <v>29</v>
      </c>
      <c r="F106" s="300" t="s">
        <v>356</v>
      </c>
      <c r="G106" s="301" t="s">
        <v>357</v>
      </c>
      <c r="H106" s="302" t="s">
        <v>354</v>
      </c>
      <c r="I106" s="303" t="s">
        <v>353</v>
      </c>
      <c r="J106" s="302" t="s">
        <v>354</v>
      </c>
      <c r="K106" s="303" t="s">
        <v>353</v>
      </c>
      <c r="L106" s="302" t="s">
        <v>354</v>
      </c>
      <c r="M106" s="303" t="s">
        <v>353</v>
      </c>
      <c r="O106" s="331" t="s">
        <v>199</v>
      </c>
      <c r="Q106" s="336" t="s">
        <v>56</v>
      </c>
      <c r="R106" s="552"/>
    </row>
    <row r="107" spans="3:18" ht="20.25" customHeight="1" thickBot="1">
      <c r="D107" s="339"/>
      <c r="F107" s="299"/>
      <c r="G107" s="299"/>
      <c r="H107" s="326" t="s">
        <v>362</v>
      </c>
      <c r="I107" s="327" t="s">
        <v>361</v>
      </c>
      <c r="J107" s="326" t="s">
        <v>362</v>
      </c>
      <c r="K107" s="329" t="s">
        <v>361</v>
      </c>
      <c r="L107" s="328" t="s">
        <v>362</v>
      </c>
      <c r="M107" s="329" t="s">
        <v>361</v>
      </c>
      <c r="O107"/>
      <c r="R107" s="552"/>
    </row>
    <row r="108" spans="3:18">
      <c r="O108"/>
      <c r="R108" s="552"/>
    </row>
    <row r="109" spans="3:18">
      <c r="F109" t="s">
        <v>364</v>
      </c>
      <c r="K109" s="232" t="s">
        <v>89</v>
      </c>
      <c r="R109" s="552"/>
    </row>
    <row r="110" spans="3:18" ht="15.75" thickBot="1">
      <c r="C110" s="519" t="s">
        <v>365</v>
      </c>
      <c r="F110" t="s">
        <v>323</v>
      </c>
      <c r="R110" s="552"/>
    </row>
    <row r="111" spans="3:18" ht="29.25" customHeight="1" thickBot="1">
      <c r="C111" s="519"/>
      <c r="F111" s="491" t="s">
        <v>358</v>
      </c>
      <c r="G111" s="492"/>
      <c r="H111" s="296" t="s">
        <v>154</v>
      </c>
      <c r="I111" s="297" t="s">
        <v>155</v>
      </c>
      <c r="J111" s="532" t="s">
        <v>381</v>
      </c>
      <c r="K111" s="533"/>
      <c r="L111" s="532" t="s">
        <v>381</v>
      </c>
      <c r="M111" s="533"/>
      <c r="O111" s="298" t="s">
        <v>352</v>
      </c>
      <c r="R111" s="552"/>
    </row>
    <row r="112" spans="3:18">
      <c r="C112" s="519"/>
      <c r="F112" s="534" t="s">
        <v>69</v>
      </c>
      <c r="G112" s="535"/>
      <c r="H112" s="304" t="s">
        <v>355</v>
      </c>
      <c r="I112" s="305" t="s">
        <v>355</v>
      </c>
      <c r="J112" s="304" t="s">
        <v>354</v>
      </c>
      <c r="K112" s="305" t="s">
        <v>353</v>
      </c>
      <c r="L112" s="304" t="s">
        <v>354</v>
      </c>
      <c r="M112" s="305" t="s">
        <v>353</v>
      </c>
      <c r="O112" s="332" t="s">
        <v>199</v>
      </c>
      <c r="Q112" s="336" t="s">
        <v>56</v>
      </c>
      <c r="R112" s="552"/>
    </row>
    <row r="113" spans="3:18">
      <c r="C113" s="519"/>
      <c r="F113" s="536" t="s">
        <v>69</v>
      </c>
      <c r="G113" s="537"/>
      <c r="H113" s="306" t="s">
        <v>355</v>
      </c>
      <c r="I113" s="307" t="s">
        <v>355</v>
      </c>
      <c r="J113" s="306" t="s">
        <v>354</v>
      </c>
      <c r="K113" s="307" t="s">
        <v>353</v>
      </c>
      <c r="L113" s="306" t="s">
        <v>354</v>
      </c>
      <c r="M113" s="307" t="s">
        <v>353</v>
      </c>
      <c r="O113" s="333" t="s">
        <v>199</v>
      </c>
      <c r="Q113" s="336" t="s">
        <v>56</v>
      </c>
      <c r="R113" s="552"/>
    </row>
    <row r="114" spans="3:18">
      <c r="C114" s="519"/>
      <c r="F114" s="536" t="s">
        <v>69</v>
      </c>
      <c r="G114" s="537"/>
      <c r="H114" s="306" t="s">
        <v>355</v>
      </c>
      <c r="I114" s="307" t="s">
        <v>355</v>
      </c>
      <c r="J114" s="306" t="s">
        <v>354</v>
      </c>
      <c r="K114" s="307" t="s">
        <v>353</v>
      </c>
      <c r="L114" s="306" t="s">
        <v>354</v>
      </c>
      <c r="M114" s="307" t="s">
        <v>353</v>
      </c>
      <c r="O114" s="333" t="s">
        <v>199</v>
      </c>
      <c r="Q114" s="336" t="s">
        <v>56</v>
      </c>
      <c r="R114" s="552"/>
    </row>
    <row r="115" spans="3:18">
      <c r="C115" s="519"/>
      <c r="F115" s="536" t="s">
        <v>69</v>
      </c>
      <c r="G115" s="537"/>
      <c r="H115" s="306" t="s">
        <v>355</v>
      </c>
      <c r="I115" s="307" t="s">
        <v>355</v>
      </c>
      <c r="J115" s="306" t="s">
        <v>354</v>
      </c>
      <c r="K115" s="307" t="s">
        <v>353</v>
      </c>
      <c r="L115" s="306" t="s">
        <v>354</v>
      </c>
      <c r="M115" s="307" t="s">
        <v>353</v>
      </c>
      <c r="O115" s="333" t="s">
        <v>199</v>
      </c>
      <c r="Q115" s="336" t="s">
        <v>56</v>
      </c>
      <c r="R115" s="552"/>
    </row>
    <row r="116" spans="3:18">
      <c r="C116" s="519"/>
      <c r="D116" s="339" t="s">
        <v>29</v>
      </c>
      <c r="F116" s="536" t="s">
        <v>69</v>
      </c>
      <c r="G116" s="537"/>
      <c r="H116" s="306" t="s">
        <v>355</v>
      </c>
      <c r="I116" s="307" t="s">
        <v>355</v>
      </c>
      <c r="J116" s="306" t="s">
        <v>354</v>
      </c>
      <c r="K116" s="307" t="s">
        <v>353</v>
      </c>
      <c r="L116" s="306" t="s">
        <v>354</v>
      </c>
      <c r="M116" s="307" t="s">
        <v>353</v>
      </c>
      <c r="O116" s="333" t="s">
        <v>199</v>
      </c>
      <c r="Q116" s="336" t="s">
        <v>56</v>
      </c>
      <c r="R116" s="552"/>
    </row>
    <row r="117" spans="3:18" ht="15.6" customHeight="1">
      <c r="C117" s="519"/>
      <c r="F117" s="536" t="s">
        <v>69</v>
      </c>
      <c r="G117" s="537"/>
      <c r="H117" s="306" t="s">
        <v>355</v>
      </c>
      <c r="I117" s="307" t="s">
        <v>355</v>
      </c>
      <c r="J117" s="306" t="s">
        <v>354</v>
      </c>
      <c r="K117" s="307" t="s">
        <v>353</v>
      </c>
      <c r="L117" s="306" t="s">
        <v>354</v>
      </c>
      <c r="M117" s="307" t="s">
        <v>353</v>
      </c>
      <c r="O117" s="333" t="s">
        <v>199</v>
      </c>
      <c r="Q117" s="336" t="s">
        <v>56</v>
      </c>
      <c r="R117" s="552"/>
    </row>
    <row r="118" spans="3:18" ht="15.75" thickBot="1">
      <c r="C118" s="519"/>
      <c r="F118" s="550" t="s">
        <v>69</v>
      </c>
      <c r="G118" s="551"/>
      <c r="H118" s="308" t="s">
        <v>355</v>
      </c>
      <c r="I118" s="309" t="s">
        <v>355</v>
      </c>
      <c r="J118" s="308" t="s">
        <v>354</v>
      </c>
      <c r="K118" s="309" t="s">
        <v>353</v>
      </c>
      <c r="L118" s="308" t="s">
        <v>354</v>
      </c>
      <c r="M118" s="309" t="s">
        <v>353</v>
      </c>
      <c r="O118" s="334" t="s">
        <v>199</v>
      </c>
    </row>
    <row r="119" spans="3:18">
      <c r="C119" s="519"/>
    </row>
    <row r="120" spans="3:18" ht="15.75" thickBot="1">
      <c r="C120" s="340"/>
    </row>
    <row r="121" spans="3:18">
      <c r="F121" s="544" t="str">
        <f>_xlfn.CONCAT("Provide any additional relevant information regarding ",F99," or related special event operations, below.")</f>
        <v>Provide any additional relevant information regarding [ex -- service area/route 4] or related special event operations, below.</v>
      </c>
      <c r="G121" s="545"/>
      <c r="H121" s="545"/>
      <c r="I121" s="545"/>
      <c r="J121" s="545"/>
      <c r="K121" s="545"/>
      <c r="L121" s="545"/>
      <c r="M121" s="545"/>
      <c r="N121" s="545"/>
      <c r="O121" s="546"/>
    </row>
    <row r="122" spans="3:18" ht="76.5" customHeight="1" thickBot="1">
      <c r="C122" s="341" t="s">
        <v>379</v>
      </c>
      <c r="D122" s="342" t="s">
        <v>29</v>
      </c>
      <c r="F122" s="547" t="s">
        <v>69</v>
      </c>
      <c r="G122" s="548"/>
      <c r="H122" s="548"/>
      <c r="I122" s="548"/>
      <c r="J122" s="548"/>
      <c r="K122" s="548"/>
      <c r="L122" s="548"/>
      <c r="M122" s="548"/>
      <c r="N122" s="548"/>
      <c r="O122" s="549"/>
    </row>
    <row r="123" spans="3:18">
      <c r="C123" s="340"/>
    </row>
    <row r="124" spans="3:18">
      <c r="C124" s="340"/>
    </row>
    <row r="125" spans="3:18" ht="15.75" thickBot="1"/>
    <row r="126" spans="3:18" ht="15.75" customHeight="1">
      <c r="I126" s="539" t="s">
        <v>187</v>
      </c>
      <c r="J126" s="541" t="s">
        <v>92</v>
      </c>
    </row>
    <row r="127" spans="3:18" ht="20.25" customHeight="1" thickBot="1">
      <c r="F127" t="s">
        <v>384</v>
      </c>
      <c r="I127" s="540"/>
      <c r="J127" s="542"/>
    </row>
    <row r="128" spans="3:18" ht="25.5" customHeight="1" thickBot="1">
      <c r="C128" s="538" t="s">
        <v>363</v>
      </c>
      <c r="F128" s="543" t="str">
        <f>'Proj 1_Sect A-E'!$F$21</f>
        <v>[ex -- service area/route 5]</v>
      </c>
      <c r="G128" s="543"/>
      <c r="I128" s="206" t="s">
        <v>69</v>
      </c>
      <c r="J128" s="286" t="s">
        <v>69</v>
      </c>
    </row>
    <row r="129" spans="3:18" ht="15.75" thickBot="1">
      <c r="C129" s="538"/>
    </row>
    <row r="130" spans="3:18" ht="27.75" customHeight="1" thickBot="1">
      <c r="C130" s="538"/>
      <c r="F130" s="491" t="s">
        <v>351</v>
      </c>
      <c r="G130" s="492"/>
      <c r="H130" s="532" t="s">
        <v>381</v>
      </c>
      <c r="I130" s="533"/>
      <c r="J130" s="532" t="s">
        <v>381</v>
      </c>
      <c r="K130" s="533"/>
      <c r="L130" s="532" t="s">
        <v>381</v>
      </c>
      <c r="M130" s="533"/>
      <c r="O130" s="298" t="s">
        <v>352</v>
      </c>
      <c r="R130" s="552" t="s">
        <v>382</v>
      </c>
    </row>
    <row r="131" spans="3:18" ht="21.75" customHeight="1" thickBot="1">
      <c r="C131" s="538"/>
      <c r="D131" s="339" t="s">
        <v>29</v>
      </c>
      <c r="F131" s="300" t="s">
        <v>356</v>
      </c>
      <c r="G131" s="301" t="s">
        <v>357</v>
      </c>
      <c r="H131" s="302" t="s">
        <v>354</v>
      </c>
      <c r="I131" s="303" t="s">
        <v>353</v>
      </c>
      <c r="J131" s="302" t="s">
        <v>354</v>
      </c>
      <c r="K131" s="303" t="s">
        <v>353</v>
      </c>
      <c r="L131" s="302" t="s">
        <v>354</v>
      </c>
      <c r="M131" s="303" t="s">
        <v>353</v>
      </c>
      <c r="O131" s="331" t="s">
        <v>199</v>
      </c>
      <c r="Q131" s="336" t="s">
        <v>56</v>
      </c>
      <c r="R131" s="552"/>
    </row>
    <row r="132" spans="3:18" ht="20.25" customHeight="1" thickBot="1">
      <c r="C132" s="538"/>
      <c r="D132" s="339"/>
      <c r="F132" s="299"/>
      <c r="G132" s="299"/>
      <c r="H132" s="326" t="s">
        <v>362</v>
      </c>
      <c r="I132" s="327" t="s">
        <v>361</v>
      </c>
      <c r="J132" s="326" t="s">
        <v>362</v>
      </c>
      <c r="K132" s="329" t="s">
        <v>361</v>
      </c>
      <c r="L132" s="328" t="s">
        <v>362</v>
      </c>
      <c r="M132" s="329" t="s">
        <v>361</v>
      </c>
      <c r="O132"/>
      <c r="R132" s="552"/>
    </row>
    <row r="133" spans="3:18" ht="15.75" thickBot="1">
      <c r="C133" s="538"/>
      <c r="D133" s="339"/>
      <c r="O133"/>
      <c r="R133" s="552"/>
    </row>
    <row r="134" spans="3:18" ht="29.25" customHeight="1" thickBot="1">
      <c r="C134" s="538"/>
      <c r="D134" s="339"/>
      <c r="F134" s="491" t="s">
        <v>359</v>
      </c>
      <c r="G134" s="492"/>
      <c r="H134" s="532" t="s">
        <v>381</v>
      </c>
      <c r="I134" s="533"/>
      <c r="J134" s="532" t="s">
        <v>381</v>
      </c>
      <c r="K134" s="533"/>
      <c r="L134" s="532" t="s">
        <v>381</v>
      </c>
      <c r="M134" s="533"/>
      <c r="O134" s="298" t="s">
        <v>352</v>
      </c>
      <c r="R134" s="552"/>
    </row>
    <row r="135" spans="3:18" ht="21.75" customHeight="1" thickBot="1">
      <c r="C135" s="538"/>
      <c r="D135" s="339" t="s">
        <v>29</v>
      </c>
      <c r="F135" s="300" t="s">
        <v>356</v>
      </c>
      <c r="G135" s="301" t="s">
        <v>357</v>
      </c>
      <c r="H135" s="302" t="s">
        <v>354</v>
      </c>
      <c r="I135" s="303" t="s">
        <v>353</v>
      </c>
      <c r="J135" s="302" t="s">
        <v>354</v>
      </c>
      <c r="K135" s="303" t="s">
        <v>353</v>
      </c>
      <c r="L135" s="302" t="s">
        <v>354</v>
      </c>
      <c r="M135" s="303" t="s">
        <v>353</v>
      </c>
      <c r="O135" s="331" t="s">
        <v>199</v>
      </c>
      <c r="Q135" s="336" t="s">
        <v>56</v>
      </c>
      <c r="R135" s="552"/>
    </row>
    <row r="136" spans="3:18" ht="20.25" customHeight="1" thickBot="1">
      <c r="D136" s="339"/>
      <c r="F136" s="299"/>
      <c r="G136" s="299"/>
      <c r="H136" s="326" t="s">
        <v>362</v>
      </c>
      <c r="I136" s="327" t="s">
        <v>361</v>
      </c>
      <c r="J136" s="326" t="s">
        <v>362</v>
      </c>
      <c r="K136" s="329" t="s">
        <v>361</v>
      </c>
      <c r="L136" s="328" t="s">
        <v>362</v>
      </c>
      <c r="M136" s="329" t="s">
        <v>361</v>
      </c>
      <c r="O136"/>
      <c r="R136" s="552"/>
    </row>
    <row r="137" spans="3:18">
      <c r="O137"/>
      <c r="R137" s="552"/>
    </row>
    <row r="138" spans="3:18">
      <c r="F138" t="s">
        <v>364</v>
      </c>
      <c r="K138" s="232" t="s">
        <v>89</v>
      </c>
      <c r="R138" s="552"/>
    </row>
    <row r="139" spans="3:18" ht="15.75" thickBot="1">
      <c r="C139" s="519" t="s">
        <v>365</v>
      </c>
      <c r="F139" t="s">
        <v>323</v>
      </c>
      <c r="R139" s="552"/>
    </row>
    <row r="140" spans="3:18" ht="29.25" customHeight="1" thickBot="1">
      <c r="C140" s="519"/>
      <c r="F140" s="491" t="s">
        <v>358</v>
      </c>
      <c r="G140" s="492"/>
      <c r="H140" s="296" t="s">
        <v>154</v>
      </c>
      <c r="I140" s="297" t="s">
        <v>155</v>
      </c>
      <c r="J140" s="532" t="s">
        <v>381</v>
      </c>
      <c r="K140" s="533"/>
      <c r="L140" s="532" t="s">
        <v>381</v>
      </c>
      <c r="M140" s="533"/>
      <c r="O140" s="298" t="s">
        <v>352</v>
      </c>
      <c r="R140" s="552"/>
    </row>
    <row r="141" spans="3:18">
      <c r="C141" s="519"/>
      <c r="F141" s="534" t="s">
        <v>69</v>
      </c>
      <c r="G141" s="535"/>
      <c r="H141" s="304" t="s">
        <v>355</v>
      </c>
      <c r="I141" s="305" t="s">
        <v>355</v>
      </c>
      <c r="J141" s="304" t="s">
        <v>354</v>
      </c>
      <c r="K141" s="305" t="s">
        <v>353</v>
      </c>
      <c r="L141" s="304" t="s">
        <v>354</v>
      </c>
      <c r="M141" s="305" t="s">
        <v>353</v>
      </c>
      <c r="O141" s="332" t="s">
        <v>199</v>
      </c>
      <c r="Q141" s="336" t="s">
        <v>56</v>
      </c>
      <c r="R141" s="552"/>
    </row>
    <row r="142" spans="3:18">
      <c r="C142" s="519"/>
      <c r="F142" s="536" t="s">
        <v>69</v>
      </c>
      <c r="G142" s="537"/>
      <c r="H142" s="306" t="s">
        <v>355</v>
      </c>
      <c r="I142" s="307" t="s">
        <v>355</v>
      </c>
      <c r="J142" s="306" t="s">
        <v>354</v>
      </c>
      <c r="K142" s="307" t="s">
        <v>353</v>
      </c>
      <c r="L142" s="306" t="s">
        <v>354</v>
      </c>
      <c r="M142" s="307" t="s">
        <v>353</v>
      </c>
      <c r="O142" s="333" t="s">
        <v>199</v>
      </c>
      <c r="Q142" s="336" t="s">
        <v>56</v>
      </c>
      <c r="R142" s="552"/>
    </row>
    <row r="143" spans="3:18">
      <c r="C143" s="519"/>
      <c r="F143" s="536" t="s">
        <v>69</v>
      </c>
      <c r="G143" s="537"/>
      <c r="H143" s="306" t="s">
        <v>355</v>
      </c>
      <c r="I143" s="307" t="s">
        <v>355</v>
      </c>
      <c r="J143" s="306" t="s">
        <v>354</v>
      </c>
      <c r="K143" s="307" t="s">
        <v>353</v>
      </c>
      <c r="L143" s="306" t="s">
        <v>354</v>
      </c>
      <c r="M143" s="307" t="s">
        <v>353</v>
      </c>
      <c r="O143" s="333" t="s">
        <v>199</v>
      </c>
      <c r="Q143" s="336" t="s">
        <v>56</v>
      </c>
      <c r="R143" s="552"/>
    </row>
    <row r="144" spans="3:18">
      <c r="C144" s="519"/>
      <c r="F144" s="536" t="s">
        <v>69</v>
      </c>
      <c r="G144" s="537"/>
      <c r="H144" s="306" t="s">
        <v>355</v>
      </c>
      <c r="I144" s="307" t="s">
        <v>355</v>
      </c>
      <c r="J144" s="306" t="s">
        <v>354</v>
      </c>
      <c r="K144" s="307" t="s">
        <v>353</v>
      </c>
      <c r="L144" s="306" t="s">
        <v>354</v>
      </c>
      <c r="M144" s="307" t="s">
        <v>353</v>
      </c>
      <c r="O144" s="333" t="s">
        <v>199</v>
      </c>
      <c r="Q144" s="336" t="s">
        <v>56</v>
      </c>
      <c r="R144" s="552"/>
    </row>
    <row r="145" spans="3:18">
      <c r="C145" s="519"/>
      <c r="D145" s="339" t="s">
        <v>29</v>
      </c>
      <c r="F145" s="536" t="s">
        <v>69</v>
      </c>
      <c r="G145" s="537"/>
      <c r="H145" s="306" t="s">
        <v>355</v>
      </c>
      <c r="I145" s="307" t="s">
        <v>355</v>
      </c>
      <c r="J145" s="306" t="s">
        <v>354</v>
      </c>
      <c r="K145" s="307" t="s">
        <v>353</v>
      </c>
      <c r="L145" s="306" t="s">
        <v>354</v>
      </c>
      <c r="M145" s="307" t="s">
        <v>353</v>
      </c>
      <c r="O145" s="333" t="s">
        <v>199</v>
      </c>
      <c r="Q145" s="336" t="s">
        <v>56</v>
      </c>
      <c r="R145" s="552"/>
    </row>
    <row r="146" spans="3:18" ht="15.75" customHeight="1">
      <c r="C146" s="519"/>
      <c r="F146" s="536" t="s">
        <v>69</v>
      </c>
      <c r="G146" s="537"/>
      <c r="H146" s="306" t="s">
        <v>355</v>
      </c>
      <c r="I146" s="307" t="s">
        <v>355</v>
      </c>
      <c r="J146" s="306" t="s">
        <v>354</v>
      </c>
      <c r="K146" s="307" t="s">
        <v>353</v>
      </c>
      <c r="L146" s="306" t="s">
        <v>354</v>
      </c>
      <c r="M146" s="307" t="s">
        <v>353</v>
      </c>
      <c r="O146" s="333" t="s">
        <v>199</v>
      </c>
      <c r="Q146" s="336" t="s">
        <v>56</v>
      </c>
      <c r="R146" s="552"/>
    </row>
    <row r="147" spans="3:18" ht="15.75" thickBot="1">
      <c r="C147" s="519"/>
      <c r="F147" s="550" t="s">
        <v>69</v>
      </c>
      <c r="G147" s="551"/>
      <c r="H147" s="308" t="s">
        <v>355</v>
      </c>
      <c r="I147" s="309" t="s">
        <v>355</v>
      </c>
      <c r="J147" s="308" t="s">
        <v>354</v>
      </c>
      <c r="K147" s="309" t="s">
        <v>353</v>
      </c>
      <c r="L147" s="308" t="s">
        <v>354</v>
      </c>
      <c r="M147" s="309" t="s">
        <v>353</v>
      </c>
      <c r="O147" s="334" t="s">
        <v>199</v>
      </c>
    </row>
    <row r="148" spans="3:18">
      <c r="C148" s="519"/>
    </row>
    <row r="149" spans="3:18" ht="15.75" thickBot="1">
      <c r="C149" s="340"/>
    </row>
    <row r="150" spans="3:18">
      <c r="F150" s="544" t="str">
        <f>_xlfn.CONCAT("Provide any additional relevant information regarding ",F128," or related special event operations, below.")</f>
        <v>Provide any additional relevant information regarding [ex -- service area/route 5] or related special event operations, below.</v>
      </c>
      <c r="G150" s="545"/>
      <c r="H150" s="545"/>
      <c r="I150" s="545"/>
      <c r="J150" s="545"/>
      <c r="K150" s="545"/>
      <c r="L150" s="545"/>
      <c r="M150" s="545"/>
      <c r="N150" s="545"/>
      <c r="O150" s="546"/>
    </row>
    <row r="151" spans="3:18" ht="76.5" customHeight="1" thickBot="1">
      <c r="C151" s="341" t="s">
        <v>379</v>
      </c>
      <c r="D151" s="342" t="s">
        <v>29</v>
      </c>
      <c r="F151" s="547" t="s">
        <v>69</v>
      </c>
      <c r="G151" s="548"/>
      <c r="H151" s="548"/>
      <c r="I151" s="548"/>
      <c r="J151" s="548"/>
      <c r="K151" s="548"/>
      <c r="L151" s="548"/>
      <c r="M151" s="548"/>
      <c r="N151" s="548"/>
      <c r="O151" s="549"/>
    </row>
    <row r="152" spans="3:18">
      <c r="C152" s="340"/>
    </row>
  </sheetData>
  <sheetProtection algorithmName="SHA-512" hashValue="SizNWVIIepuOKK+j9MUg3pBygt2ofgt5UqiLcpd8l0EoJKyNn4u0HyZu2m+205JEuPaGPim2bd1EiDMqT9NgHQ==" saltValue="auMYgr1jB7N9UPo+kcjWuQ==" spinCount="100000" sheet="1" scenarios="1" formatRows="0" selectLockedCells="1"/>
  <protectedRanges>
    <protectedRange algorithmName="SHA-512" hashValue="SXlUg2gb/jUG5XdWPTrQzKmy+vMLxlZsEXUy6BBuW8n+HX6TfgklFGgxRaii57v/stqP/WaJRr7dc7a2qrK90Q==" saltValue="NMZA+K0/1tem8pCBjDzojg==" spinCount="100000" sqref="F25:F31 F54:F60 F83:F89 F112:F118 F141:F147" name="Section F to I_2"/>
    <protectedRange algorithmName="SHA-512" hashValue="SXlUg2gb/jUG5XdWPTrQzKmy+vMLxlZsEXUy6BBuW8n+HX6TfgklFGgxRaii57v/stqP/WaJRr7dc7a2qrK90Q==" saltValue="NMZA+K0/1tem8pCBjDzojg==" spinCount="100000" sqref="O19 O48 O77 O73 O106 O102 O135 O131 O15 O44" name="Section F to I_5"/>
    <protectedRange algorithmName="SHA-512" hashValue="SXlUg2gb/jUG5XdWPTrQzKmy+vMLxlZsEXUy6BBuW8n+HX6TfgklFGgxRaii57v/stqP/WaJRr7dc7a2qrK90Q==" saltValue="NMZA+K0/1tem8pCBjDzojg==" spinCount="100000" sqref="O25:O31 O54:O60 O83:O89 O112:O118 O141:O147" name="Section F to I_6"/>
    <protectedRange algorithmName="SHA-512" hashValue="SXlUg2gb/jUG5XdWPTrQzKmy+vMLxlZsEXUy6BBuW8n+HX6TfgklFGgxRaii57v/stqP/WaJRr7dc7a2qrK90Q==" saltValue="NMZA+K0/1tem8pCBjDzojg==" spinCount="100000" sqref="I12:J12 I41:J41 I70:J70 I99:J99 I128:J128" name="Section F to I_8"/>
  </protectedRanges>
  <mergeCells count="133">
    <mergeCell ref="F92:O92"/>
    <mergeCell ref="F93:O93"/>
    <mergeCell ref="F121:O121"/>
    <mergeCell ref="F122:O122"/>
    <mergeCell ref="F150:O150"/>
    <mergeCell ref="F151:O151"/>
    <mergeCell ref="R14:R30"/>
    <mergeCell ref="R43:R59"/>
    <mergeCell ref="R72:R88"/>
    <mergeCell ref="R101:R117"/>
    <mergeCell ref="R130:R146"/>
    <mergeCell ref="F142:G142"/>
    <mergeCell ref="F143:G143"/>
    <mergeCell ref="F144:G144"/>
    <mergeCell ref="F145:G145"/>
    <mergeCell ref="F146:G146"/>
    <mergeCell ref="F147:G147"/>
    <mergeCell ref="L130:M130"/>
    <mergeCell ref="F134:G134"/>
    <mergeCell ref="H134:I134"/>
    <mergeCell ref="J134:K134"/>
    <mergeCell ref="L134:M134"/>
    <mergeCell ref="F113:G113"/>
    <mergeCell ref="F114:G114"/>
    <mergeCell ref="C139:C148"/>
    <mergeCell ref="F140:G140"/>
    <mergeCell ref="J140:K140"/>
    <mergeCell ref="L140:M140"/>
    <mergeCell ref="F141:G141"/>
    <mergeCell ref="I126:I127"/>
    <mergeCell ref="J126:J127"/>
    <mergeCell ref="C128:C135"/>
    <mergeCell ref="F130:G130"/>
    <mergeCell ref="H130:I130"/>
    <mergeCell ref="J130:K130"/>
    <mergeCell ref="F128:G128"/>
    <mergeCell ref="C110:C119"/>
    <mergeCell ref="F111:G111"/>
    <mergeCell ref="J111:K111"/>
    <mergeCell ref="L111:M111"/>
    <mergeCell ref="F112:G112"/>
    <mergeCell ref="I97:I98"/>
    <mergeCell ref="J97:J98"/>
    <mergeCell ref="C99:C106"/>
    <mergeCell ref="F101:G101"/>
    <mergeCell ref="H101:I101"/>
    <mergeCell ref="J101:K101"/>
    <mergeCell ref="F99:G99"/>
    <mergeCell ref="F115:G115"/>
    <mergeCell ref="F116:G116"/>
    <mergeCell ref="F117:G117"/>
    <mergeCell ref="F118:G118"/>
    <mergeCell ref="L101:M101"/>
    <mergeCell ref="F105:G105"/>
    <mergeCell ref="H105:I105"/>
    <mergeCell ref="J105:K105"/>
    <mergeCell ref="L105:M105"/>
    <mergeCell ref="F84:G84"/>
    <mergeCell ref="F85:G85"/>
    <mergeCell ref="F86:G86"/>
    <mergeCell ref="F87:G87"/>
    <mergeCell ref="F88:G88"/>
    <mergeCell ref="F89:G89"/>
    <mergeCell ref="L72:M72"/>
    <mergeCell ref="F76:G76"/>
    <mergeCell ref="H76:I76"/>
    <mergeCell ref="J76:K76"/>
    <mergeCell ref="L76:M76"/>
    <mergeCell ref="C81:C90"/>
    <mergeCell ref="F82:G82"/>
    <mergeCell ref="J82:K82"/>
    <mergeCell ref="L82:M82"/>
    <mergeCell ref="F83:G83"/>
    <mergeCell ref="F60:G60"/>
    <mergeCell ref="I68:I69"/>
    <mergeCell ref="J68:J69"/>
    <mergeCell ref="C70:C77"/>
    <mergeCell ref="F72:G72"/>
    <mergeCell ref="H72:I72"/>
    <mergeCell ref="J72:K72"/>
    <mergeCell ref="F70:G70"/>
    <mergeCell ref="F63:O63"/>
    <mergeCell ref="F64:O64"/>
    <mergeCell ref="C52:C61"/>
    <mergeCell ref="F53:G53"/>
    <mergeCell ref="J53:K53"/>
    <mergeCell ref="L53:M53"/>
    <mergeCell ref="F54:G54"/>
    <mergeCell ref="F55:G55"/>
    <mergeCell ref="F56:G56"/>
    <mergeCell ref="F57:G57"/>
    <mergeCell ref="F58:G58"/>
    <mergeCell ref="F59:G59"/>
    <mergeCell ref="C41:C48"/>
    <mergeCell ref="F43:G43"/>
    <mergeCell ref="H43:I43"/>
    <mergeCell ref="J43:K43"/>
    <mergeCell ref="L43:M43"/>
    <mergeCell ref="F47:G47"/>
    <mergeCell ref="H47:I47"/>
    <mergeCell ref="L47:M47"/>
    <mergeCell ref="F41:G41"/>
    <mergeCell ref="J47:K47"/>
    <mergeCell ref="C12:C19"/>
    <mergeCell ref="C23:C32"/>
    <mergeCell ref="I39:I40"/>
    <mergeCell ref="J39:J40"/>
    <mergeCell ref="F12:G12"/>
    <mergeCell ref="F34:O34"/>
    <mergeCell ref="F35:O35"/>
    <mergeCell ref="F31:G31"/>
    <mergeCell ref="G6:H6"/>
    <mergeCell ref="L6:M6"/>
    <mergeCell ref="I10:I11"/>
    <mergeCell ref="J10:J11"/>
    <mergeCell ref="F4:O4"/>
    <mergeCell ref="J24:K24"/>
    <mergeCell ref="L24:M24"/>
    <mergeCell ref="F25:G25"/>
    <mergeCell ref="F26:G26"/>
    <mergeCell ref="F27:G27"/>
    <mergeCell ref="F28:G28"/>
    <mergeCell ref="F29:G29"/>
    <mergeCell ref="F30:G30"/>
    <mergeCell ref="J14:K14"/>
    <mergeCell ref="F14:G14"/>
    <mergeCell ref="F18:G18"/>
    <mergeCell ref="H18:I18"/>
    <mergeCell ref="J18:K18"/>
    <mergeCell ref="H14:I14"/>
    <mergeCell ref="L14:M14"/>
    <mergeCell ref="L18:M18"/>
    <mergeCell ref="F24:G24"/>
  </mergeCells>
  <conditionalFormatting sqref="F25:F31">
    <cfRule type="containsText" dxfId="202" priority="67" operator="containsText" text="click to enter.">
      <formula>NOT(ISERROR(SEARCH("click to enter.",F25)))</formula>
    </cfRule>
  </conditionalFormatting>
  <conditionalFormatting sqref="F54:F60">
    <cfRule type="containsText" dxfId="201" priority="6" operator="containsText" text="click to enter.">
      <formula>NOT(ISERROR(SEARCH("click to enter.",F54)))</formula>
    </cfRule>
  </conditionalFormatting>
  <conditionalFormatting sqref="F83:F89">
    <cfRule type="containsText" dxfId="200" priority="4" operator="containsText" text="click to enter.">
      <formula>NOT(ISERROR(SEARCH("click to enter.",F83)))</formula>
    </cfRule>
  </conditionalFormatting>
  <conditionalFormatting sqref="F112:F118">
    <cfRule type="containsText" dxfId="199" priority="45" operator="containsText" text="click to enter.">
      <formula>NOT(ISERROR(SEARCH("click to enter.",F112)))</formula>
    </cfRule>
  </conditionalFormatting>
  <conditionalFormatting sqref="F141:F147">
    <cfRule type="containsText" dxfId="198" priority="38" operator="containsText" text="click to enter.">
      <formula>NOT(ISERROR(SEARCH("click to enter.",F141)))</formula>
    </cfRule>
  </conditionalFormatting>
  <conditionalFormatting sqref="F12:G12">
    <cfRule type="containsText" dxfId="197" priority="31" operator="containsText" text="ex -- service area/route">
      <formula>NOT(ISERROR(SEARCH("ex -- service area/route",F12)))</formula>
    </cfRule>
  </conditionalFormatting>
  <conditionalFormatting sqref="F41:G41">
    <cfRule type="containsText" dxfId="196" priority="16" operator="containsText" text="ex -- service area/route">
      <formula>NOT(ISERROR(SEARCH("ex -- service area/route",F41)))</formula>
    </cfRule>
  </conditionalFormatting>
  <conditionalFormatting sqref="F70:G70">
    <cfRule type="containsText" dxfId="195" priority="15" operator="containsText" text="ex -- service area/route">
      <formula>NOT(ISERROR(SEARCH("ex -- service area/route",F70)))</formula>
    </cfRule>
  </conditionalFormatting>
  <conditionalFormatting sqref="F99:G99">
    <cfRule type="containsText" dxfId="194" priority="14" operator="containsText" text="ex -- service area/route">
      <formula>NOT(ISERROR(SEARCH("ex -- service area/route",F99)))</formula>
    </cfRule>
  </conditionalFormatting>
  <conditionalFormatting sqref="F128:G128">
    <cfRule type="containsText" dxfId="193" priority="13" operator="containsText" text="ex -- service area/route">
      <formula>NOT(ISERROR(SEARCH("ex -- service area/route",F128)))</formula>
    </cfRule>
  </conditionalFormatting>
  <conditionalFormatting sqref="F15:M15 I16 K16 M16 F19:M19 I20 K20 M20 H25:M31">
    <cfRule type="containsText" dxfId="192" priority="63" operator="containsText" text="enter">
      <formula>NOT(ISERROR(SEARCH("enter",F15)))</formula>
    </cfRule>
  </conditionalFormatting>
  <conditionalFormatting sqref="F44:M44 F48:M48 H54:M60">
    <cfRule type="containsText" dxfId="191" priority="56" operator="containsText" text="enter">
      <formula>NOT(ISERROR(SEARCH("enter",F44)))</formula>
    </cfRule>
  </conditionalFormatting>
  <conditionalFormatting sqref="F73:M73 F77:M77 H83:M89">
    <cfRule type="containsText" dxfId="190" priority="49" operator="containsText" text="enter">
      <formula>NOT(ISERROR(SEARCH("enter",F73)))</formula>
    </cfRule>
  </conditionalFormatting>
  <conditionalFormatting sqref="F102:M102 F106:M106 H112:M118">
    <cfRule type="containsText" dxfId="189" priority="42" operator="containsText" text="enter">
      <formula>NOT(ISERROR(SEARCH("enter",F102)))</formula>
    </cfRule>
  </conditionalFormatting>
  <conditionalFormatting sqref="F131:M131 F135:M135 H141:M147">
    <cfRule type="containsText" dxfId="188" priority="35" operator="containsText" text="enter">
      <formula>NOT(ISERROR(SEARCH("enter",F131)))</formula>
    </cfRule>
  </conditionalFormatting>
  <conditionalFormatting sqref="F35:O35">
    <cfRule type="containsText" dxfId="187" priority="12" operator="containsText" text="Click to enter">
      <formula>NOT(ISERROR(SEARCH("Click to enter",F35)))</formula>
    </cfRule>
  </conditionalFormatting>
  <conditionalFormatting sqref="F64:O64">
    <cfRule type="containsText" dxfId="186" priority="11" operator="containsText" text="Click to enter">
      <formula>NOT(ISERROR(SEARCH("Click to enter",F64)))</formula>
    </cfRule>
  </conditionalFormatting>
  <conditionalFormatting sqref="F93:O93">
    <cfRule type="containsText" dxfId="185" priority="10" operator="containsText" text="Click to enter">
      <formula>NOT(ISERROR(SEARCH("Click to enter",F93)))</formula>
    </cfRule>
  </conditionalFormatting>
  <conditionalFormatting sqref="F122:O122">
    <cfRule type="containsText" dxfId="184" priority="9" operator="containsText" text="Click to enter">
      <formula>NOT(ISERROR(SEARCH("Click to enter",F122)))</formula>
    </cfRule>
  </conditionalFormatting>
  <conditionalFormatting sqref="F151:O151">
    <cfRule type="containsText" dxfId="183" priority="8" operator="containsText" text="Click to enter">
      <formula>NOT(ISERROR(SEARCH("Click to enter",F151)))</formula>
    </cfRule>
  </conditionalFormatting>
  <conditionalFormatting sqref="G6:H6 L6:M6">
    <cfRule type="containsText" dxfId="182" priority="65" operator="containsText" text="click to enter.">
      <formula>NOT(ISERROR(SEARCH("click to enter.",G6)))</formula>
    </cfRule>
  </conditionalFormatting>
  <conditionalFormatting sqref="H14:M14 H18:M18">
    <cfRule type="containsText" dxfId="181" priority="60" operator="containsText" text="enter">
      <formula>NOT(ISERROR(SEARCH("enter",H14)))</formula>
    </cfRule>
  </conditionalFormatting>
  <conditionalFormatting sqref="H43:M43 H47:M47 J53:M53">
    <cfRule type="containsText" dxfId="180" priority="2" operator="containsText" text="enter">
      <formula>NOT(ISERROR(SEARCH("enter",H43)))</formula>
    </cfRule>
  </conditionalFormatting>
  <conditionalFormatting sqref="H72:M72 H76:M76 J82:M82 H101:M101 H105:M105 J111:M111 H130:M130 H134:M134 J140:M140">
    <cfRule type="containsText" dxfId="179" priority="1" operator="containsText" text="enter">
      <formula>NOT(ISERROR(SEARCH("enter",H72)))</formula>
    </cfRule>
  </conditionalFormatting>
  <conditionalFormatting sqref="I45 K45 M45">
    <cfRule type="containsText" dxfId="178" priority="26" operator="containsText" text="enter">
      <formula>NOT(ISERROR(SEARCH("enter",I45)))</formula>
    </cfRule>
  </conditionalFormatting>
  <conditionalFormatting sqref="I49 K49 M49">
    <cfRule type="containsText" dxfId="177" priority="25" operator="containsText" text="enter">
      <formula>NOT(ISERROR(SEARCH("enter",I49)))</formula>
    </cfRule>
  </conditionalFormatting>
  <conditionalFormatting sqref="I74 K74 M74">
    <cfRule type="containsText" dxfId="176" priority="22" operator="containsText" text="enter">
      <formula>NOT(ISERROR(SEARCH("enter",I74)))</formula>
    </cfRule>
  </conditionalFormatting>
  <conditionalFormatting sqref="I78 K78 M78">
    <cfRule type="containsText" dxfId="175" priority="21" operator="containsText" text="enter">
      <formula>NOT(ISERROR(SEARCH("enter",I78)))</formula>
    </cfRule>
  </conditionalFormatting>
  <conditionalFormatting sqref="I103 K103 M103">
    <cfRule type="containsText" dxfId="174" priority="19" operator="containsText" text="enter">
      <formula>NOT(ISERROR(SEARCH("enter",I103)))</formula>
    </cfRule>
  </conditionalFormatting>
  <conditionalFormatting sqref="I107 K107 M107">
    <cfRule type="containsText" dxfId="173" priority="20" operator="containsText" text="enter">
      <formula>NOT(ISERROR(SEARCH("enter",I107)))</formula>
    </cfRule>
  </conditionalFormatting>
  <conditionalFormatting sqref="I132 K132 M132">
    <cfRule type="containsText" dxfId="172" priority="18" operator="containsText" text="enter">
      <formula>NOT(ISERROR(SEARCH("enter",I132)))</formula>
    </cfRule>
  </conditionalFormatting>
  <conditionalFormatting sqref="I136 K136 M136">
    <cfRule type="containsText" dxfId="171" priority="17" operator="containsText" text="enter">
      <formula>NOT(ISERROR(SEARCH("enter",I136)))</formula>
    </cfRule>
  </conditionalFormatting>
  <conditionalFormatting sqref="I12:J12">
    <cfRule type="containsText" dxfId="170" priority="64" operator="containsText" text="click to enter.">
      <formula>NOT(ISERROR(SEARCH("click to enter.",I12)))</formula>
    </cfRule>
  </conditionalFormatting>
  <conditionalFormatting sqref="I41:J41">
    <cfRule type="containsText" dxfId="169" priority="57" operator="containsText" text="click to enter.">
      <formula>NOT(ISERROR(SEARCH("click to enter.",I41)))</formula>
    </cfRule>
  </conditionalFormatting>
  <conditionalFormatting sqref="I70:J70">
    <cfRule type="containsText" dxfId="168" priority="50" operator="containsText" text="click to enter.">
      <formula>NOT(ISERROR(SEARCH("click to enter.",I70)))</formula>
    </cfRule>
  </conditionalFormatting>
  <conditionalFormatting sqref="I99:J99">
    <cfRule type="containsText" dxfId="167" priority="43" operator="containsText" text="click to enter.">
      <formula>NOT(ISERROR(SEARCH("click to enter.",I99)))</formula>
    </cfRule>
  </conditionalFormatting>
  <conditionalFormatting sqref="I128:J128">
    <cfRule type="containsText" dxfId="166" priority="36" operator="containsText" text="click to enter.">
      <formula>NOT(ISERROR(SEARCH("click to enter.",I128)))</formula>
    </cfRule>
  </conditionalFormatting>
  <conditionalFormatting sqref="J24:M24">
    <cfRule type="containsText" dxfId="165" priority="3" operator="containsText" text="enter">
      <formula>NOT(ISERROR(SEARCH("enter",J24)))</formula>
    </cfRule>
  </conditionalFormatting>
  <conditionalFormatting sqref="K22">
    <cfRule type="containsText" dxfId="164" priority="62" operator="containsText" text="click to select">
      <formula>NOT(ISERROR(SEARCH("click to select",K22)))</formula>
    </cfRule>
  </conditionalFormatting>
  <conditionalFormatting sqref="K51">
    <cfRule type="containsText" dxfId="163" priority="55" operator="containsText" text="click to select">
      <formula>NOT(ISERROR(SEARCH("click to select",K51)))</formula>
    </cfRule>
  </conditionalFormatting>
  <conditionalFormatting sqref="K80">
    <cfRule type="containsText" dxfId="162" priority="48" operator="containsText" text="click to select">
      <formula>NOT(ISERROR(SEARCH("click to select",K80)))</formula>
    </cfRule>
  </conditionalFormatting>
  <conditionalFormatting sqref="K109">
    <cfRule type="containsText" dxfId="161" priority="41" operator="containsText" text="click to select">
      <formula>NOT(ISERROR(SEARCH("click to select",K109)))</formula>
    </cfRule>
  </conditionalFormatting>
  <conditionalFormatting sqref="K138">
    <cfRule type="containsText" dxfId="160" priority="34" operator="containsText" text="click to select">
      <formula>NOT(ISERROR(SEARCH("click to select",K138)))</formula>
    </cfRule>
  </conditionalFormatting>
  <conditionalFormatting sqref="O15 O19 O25:O31">
    <cfRule type="containsText" dxfId="159" priority="66" operator="containsText" text="click to enter.">
      <formula>NOT(ISERROR(SEARCH("click to enter.",O15)))</formula>
    </cfRule>
  </conditionalFormatting>
  <conditionalFormatting sqref="O44">
    <cfRule type="containsText" dxfId="158" priority="7" operator="containsText" text="click to enter.">
      <formula>NOT(ISERROR(SEARCH("click to enter.",O44)))</formula>
    </cfRule>
  </conditionalFormatting>
  <conditionalFormatting sqref="O48 O54:O60">
    <cfRule type="containsText" dxfId="157" priority="58" operator="containsText" text="click to enter.">
      <formula>NOT(ISERROR(SEARCH("click to enter.",O48)))</formula>
    </cfRule>
  </conditionalFormatting>
  <conditionalFormatting sqref="O73 O77 O83:O89">
    <cfRule type="containsText" dxfId="156" priority="51" operator="containsText" text="click to enter.">
      <formula>NOT(ISERROR(SEARCH("click to enter.",O73)))</formula>
    </cfRule>
  </conditionalFormatting>
  <conditionalFormatting sqref="O102 O106 O112:O118">
    <cfRule type="containsText" dxfId="155" priority="44" operator="containsText" text="click to enter.">
      <formula>NOT(ISERROR(SEARCH("click to enter.",O102)))</formula>
    </cfRule>
  </conditionalFormatting>
  <conditionalFormatting sqref="O131 O135 O141:O147">
    <cfRule type="containsText" dxfId="154" priority="37" operator="containsText" text="click to enter.">
      <formula>NOT(ISERROR(SEARCH("click to enter.",O131)))</formula>
    </cfRule>
  </conditionalFormatting>
  <dataValidations disablePrompts="1" count="1">
    <dataValidation type="list" allowBlank="1" showInputMessage="1" showErrorMessage="1" sqref="K22 K51 K80 K109 K138" xr:uid="{C4723EDB-2243-45A7-AFFE-58C1C8381B0E}">
      <formula1>Y_N</formula1>
    </dataValidation>
  </dataValidations>
  <pageMargins left="0.7" right="0.7" top="0.75" bottom="0.75" header="0.3" footer="0.3"/>
  <pageSetup scale="57" orientation="landscape" r:id="rId1"/>
  <headerFooter>
    <oddHeader>&amp;COrange County Transportation Authority&amp;R2024 Measure M2 Call for Projec ts
Project V Application</oddHeader>
    <oddFooter>&amp;CF-&amp;P</oddFooter>
  </headerFooter>
  <rowBreaks count="4" manualBreakCount="4">
    <brk id="37" min="4" max="15" man="1"/>
    <brk id="66" min="4" max="15" man="1"/>
    <brk id="95" min="4" max="15" man="1"/>
    <brk id="124" min="4" max="1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0D124-DB9D-4E2F-A67D-E7A2FBB2A8A8}">
  <sheetPr>
    <tabColor theme="8" tint="0.59999389629810485"/>
  </sheetPr>
  <dimension ref="B2:Z135"/>
  <sheetViews>
    <sheetView showGridLines="0" topLeftCell="I1" zoomScaleNormal="100" zoomScaleSheetLayoutView="100" workbookViewId="0">
      <pane ySplit="6" topLeftCell="A89" activePane="bottomLeft" state="frozen"/>
      <selection activeCell="Z105" sqref="Z105"/>
      <selection pane="bottomLeft" activeCell="K110" sqref="K110"/>
    </sheetView>
  </sheetViews>
  <sheetFormatPr defaultRowHeight="15"/>
  <cols>
    <col min="1" max="1" width="4.5703125" customWidth="1"/>
    <col min="2" max="2" width="3.85546875" style="336" customWidth="1"/>
    <col min="3" max="3" width="23.140625" style="336" customWidth="1"/>
    <col min="4" max="4" width="5.140625" style="336" customWidth="1"/>
    <col min="5" max="5" width="3.5703125" customWidth="1"/>
    <col min="6" max="6" width="25.28515625" customWidth="1"/>
    <col min="7" max="7" width="24" customWidth="1"/>
    <col min="8" max="8" width="24.5703125" customWidth="1"/>
    <col min="9" max="9" width="22.28515625" customWidth="1"/>
    <col min="10" max="10" width="24.28515625" customWidth="1"/>
    <col min="11" max="11" width="20.85546875" customWidth="1"/>
    <col min="12" max="12" width="1.85546875" customWidth="1"/>
    <col min="13" max="13" width="4.5703125" style="336" customWidth="1"/>
    <col min="14" max="14" width="27.140625" style="336" customWidth="1"/>
    <col min="15" max="15" width="16.85546875" style="336" customWidth="1"/>
    <col min="16" max="16" width="11.5703125" customWidth="1"/>
    <col min="18" max="18" width="11.5703125" customWidth="1"/>
    <col min="19" max="19" width="11.85546875" customWidth="1"/>
    <col min="20" max="20" width="15.7109375" customWidth="1"/>
    <col min="21" max="21" width="31.140625" bestFit="1" customWidth="1"/>
    <col min="22" max="22" width="21" customWidth="1"/>
    <col min="23" max="23" width="17.42578125" style="60" customWidth="1"/>
    <col min="24" max="24" width="15.140625" customWidth="1"/>
    <col min="25" max="25" width="22.42578125" customWidth="1"/>
  </cols>
  <sheetData>
    <row r="2" spans="3:14" ht="8.1" customHeight="1"/>
    <row r="3" spans="3:14">
      <c r="F3" s="13" t="s">
        <v>0</v>
      </c>
      <c r="G3" s="12"/>
      <c r="H3" s="12"/>
      <c r="I3" s="12"/>
      <c r="J3" s="12"/>
      <c r="K3" s="12"/>
      <c r="L3" s="12"/>
    </row>
    <row r="4" spans="3:14" ht="32.450000000000003" customHeight="1">
      <c r="C4" s="343" t="s">
        <v>33</v>
      </c>
      <c r="F4" s="446" t="s">
        <v>1</v>
      </c>
      <c r="G4" s="446"/>
      <c r="H4" s="446"/>
      <c r="I4" s="446"/>
      <c r="J4" s="446"/>
      <c r="K4" s="446"/>
      <c r="L4" s="46"/>
      <c r="M4" s="337"/>
      <c r="N4" s="343" t="s">
        <v>118</v>
      </c>
    </row>
    <row r="6" spans="3:14" ht="27" customHeight="1">
      <c r="F6" s="2" t="s">
        <v>309</v>
      </c>
      <c r="G6" s="500" t="str">
        <f>'Proj 1_Sect A-E'!G9</f>
        <v>click to enter.</v>
      </c>
      <c r="H6" s="500"/>
      <c r="I6" s="1" t="s">
        <v>64</v>
      </c>
      <c r="J6" s="499" t="str">
        <f>'Proj 1_Sect A-E'!L6</f>
        <v>click to enter.</v>
      </c>
      <c r="K6" s="499"/>
      <c r="M6" s="336" t="s">
        <v>56</v>
      </c>
      <c r="N6" s="336" t="s">
        <v>102</v>
      </c>
    </row>
    <row r="7" spans="3:14" ht="10.5" customHeight="1">
      <c r="E7" s="2"/>
      <c r="J7" s="1"/>
    </row>
    <row r="8" spans="3:14" ht="10.5" customHeight="1">
      <c r="E8" s="2"/>
      <c r="J8" s="1"/>
    </row>
    <row r="9" spans="3:14" hidden="1">
      <c r="E9" s="13" t="s">
        <v>101</v>
      </c>
      <c r="F9" s="13" t="s">
        <v>90</v>
      </c>
      <c r="G9" s="12"/>
      <c r="H9" s="12"/>
      <c r="I9" s="12"/>
      <c r="J9" s="12"/>
      <c r="K9" s="12"/>
      <c r="L9" s="12"/>
    </row>
    <row r="10" spans="3:14" ht="19.5" hidden="1" thickBot="1">
      <c r="E10" s="2"/>
      <c r="J10" s="1"/>
    </row>
    <row r="11" spans="3:14" ht="15.75" hidden="1" thickBot="1">
      <c r="F11" s="487" t="s">
        <v>80</v>
      </c>
      <c r="G11" s="485" t="s">
        <v>346</v>
      </c>
      <c r="H11" s="493"/>
      <c r="I11" s="492"/>
      <c r="J11" s="491" t="s">
        <v>159</v>
      </c>
      <c r="K11" s="492"/>
    </row>
    <row r="12" spans="3:14" hidden="1">
      <c r="F12" s="488"/>
      <c r="G12" s="293" t="s">
        <v>349</v>
      </c>
      <c r="H12" s="294" t="s">
        <v>347</v>
      </c>
      <c r="I12" s="295" t="s">
        <v>347</v>
      </c>
      <c r="J12" s="553" t="s">
        <v>344</v>
      </c>
      <c r="K12" s="83" t="s">
        <v>341</v>
      </c>
      <c r="N12" s="538" t="s">
        <v>343</v>
      </c>
    </row>
    <row r="13" spans="3:14" ht="18.75" hidden="1" customHeight="1" thickBot="1">
      <c r="F13" s="48"/>
      <c r="G13" s="555" t="s">
        <v>348</v>
      </c>
      <c r="H13" s="556"/>
      <c r="I13" s="557"/>
      <c r="J13" s="554"/>
      <c r="K13" s="292" t="s">
        <v>342</v>
      </c>
      <c r="N13" s="538"/>
    </row>
    <row r="14" spans="3:14" hidden="1">
      <c r="C14" s="538" t="s">
        <v>345</v>
      </c>
      <c r="D14" s="339" t="s">
        <v>29</v>
      </c>
      <c r="E14">
        <v>1</v>
      </c>
      <c r="F14" s="53" t="str">
        <f>'Proj 1_Sect A-E'!$F$17</f>
        <v>[ex -- service area/route 1]</v>
      </c>
      <c r="G14" s="201" t="s">
        <v>69</v>
      </c>
      <c r="H14" s="218" t="s">
        <v>69</v>
      </c>
      <c r="I14" s="285" t="s">
        <v>69</v>
      </c>
      <c r="J14" s="290" t="s">
        <v>69</v>
      </c>
      <c r="K14" s="205" t="s">
        <v>69</v>
      </c>
      <c r="M14" s="336" t="s">
        <v>56</v>
      </c>
      <c r="N14" s="538"/>
    </row>
    <row r="15" spans="3:14" hidden="1">
      <c r="C15" s="538"/>
      <c r="D15" s="339" t="s">
        <v>29</v>
      </c>
      <c r="E15">
        <v>2</v>
      </c>
      <c r="F15" s="54" t="str">
        <f>'Proj 1_Sect A-E'!$F$18</f>
        <v>[ex -- service area/route 2]</v>
      </c>
      <c r="G15" s="201" t="s">
        <v>69</v>
      </c>
      <c r="H15" s="218" t="s">
        <v>69</v>
      </c>
      <c r="I15" s="285" t="s">
        <v>69</v>
      </c>
      <c r="J15" s="290" t="s">
        <v>69</v>
      </c>
      <c r="K15" s="205" t="s">
        <v>69</v>
      </c>
      <c r="M15" s="336" t="s">
        <v>56</v>
      </c>
      <c r="N15" s="538"/>
    </row>
    <row r="16" spans="3:14" hidden="1">
      <c r="C16" s="538"/>
      <c r="D16" s="339" t="s">
        <v>29</v>
      </c>
      <c r="E16">
        <v>3</v>
      </c>
      <c r="F16" s="54" t="str">
        <f>'Proj 1_Sect A-E'!$F$19</f>
        <v>[ex -- service area/route 3]</v>
      </c>
      <c r="G16" s="201" t="s">
        <v>69</v>
      </c>
      <c r="H16" s="218" t="s">
        <v>69</v>
      </c>
      <c r="I16" s="285" t="s">
        <v>69</v>
      </c>
      <c r="J16" s="290" t="s">
        <v>69</v>
      </c>
      <c r="K16" s="205" t="s">
        <v>69</v>
      </c>
      <c r="M16" s="336" t="s">
        <v>56</v>
      </c>
      <c r="N16" s="538"/>
    </row>
    <row r="17" spans="3:14" hidden="1">
      <c r="C17" s="538"/>
      <c r="D17" s="339" t="s">
        <v>29</v>
      </c>
      <c r="E17">
        <v>4</v>
      </c>
      <c r="F17" s="54" t="str">
        <f>'Proj 1_Sect A-E'!$F$20</f>
        <v>[ex -- service area/route 4]</v>
      </c>
      <c r="G17" s="201" t="s">
        <v>69</v>
      </c>
      <c r="H17" s="218" t="s">
        <v>69</v>
      </c>
      <c r="I17" s="285" t="s">
        <v>69</v>
      </c>
      <c r="J17" s="290" t="s">
        <v>69</v>
      </c>
      <c r="K17" s="205" t="s">
        <v>69</v>
      </c>
      <c r="M17" s="336" t="s">
        <v>56</v>
      </c>
      <c r="N17" s="538"/>
    </row>
    <row r="18" spans="3:14" ht="15.75" hidden="1" thickBot="1">
      <c r="C18" s="538"/>
      <c r="D18" s="339" t="s">
        <v>29</v>
      </c>
      <c r="E18">
        <v>5</v>
      </c>
      <c r="F18" s="55" t="str">
        <f>'Proj 1_Sect A-E'!$F$21</f>
        <v>[ex -- service area/route 5]</v>
      </c>
      <c r="G18" s="206" t="s">
        <v>69</v>
      </c>
      <c r="H18" s="222" t="s">
        <v>69</v>
      </c>
      <c r="I18" s="286" t="s">
        <v>69</v>
      </c>
      <c r="J18" s="291" t="s">
        <v>69</v>
      </c>
      <c r="K18" s="210" t="s">
        <v>69</v>
      </c>
      <c r="M18" s="336" t="s">
        <v>56</v>
      </c>
    </row>
    <row r="19" spans="3:14" ht="15.75" hidden="1" thickBot="1"/>
    <row r="20" spans="3:14" ht="15" hidden="1" customHeight="1" thickBot="1">
      <c r="F20" s="487" t="s">
        <v>80</v>
      </c>
      <c r="G20" s="489" t="s">
        <v>187</v>
      </c>
      <c r="H20" s="495" t="s">
        <v>92</v>
      </c>
      <c r="I20" s="491" t="s">
        <v>70</v>
      </c>
      <c r="J20" s="493"/>
      <c r="K20" s="492"/>
    </row>
    <row r="21" spans="3:14" ht="32.450000000000003" hidden="1" customHeight="1" thickBot="1">
      <c r="F21" s="494"/>
      <c r="G21" s="490"/>
      <c r="H21" s="496"/>
      <c r="I21" s="50" t="s">
        <v>71</v>
      </c>
      <c r="J21" s="51" t="s">
        <v>72</v>
      </c>
      <c r="K21" s="52" t="s">
        <v>68</v>
      </c>
    </row>
    <row r="22" spans="3:14" hidden="1">
      <c r="E22">
        <v>1</v>
      </c>
      <c r="F22" s="53" t="str">
        <f>'Proj 1_Sect A-E'!$F$17</f>
        <v>[ex -- service area/route 1]</v>
      </c>
      <c r="G22" s="201" t="s">
        <v>69</v>
      </c>
      <c r="H22" s="218" t="s">
        <v>69</v>
      </c>
      <c r="I22" s="203" t="s">
        <v>69</v>
      </c>
      <c r="J22" s="204" t="s">
        <v>69</v>
      </c>
      <c r="K22" s="205" t="s">
        <v>69</v>
      </c>
    </row>
    <row r="23" spans="3:14" hidden="1">
      <c r="E23">
        <v>2</v>
      </c>
      <c r="F23" s="54" t="str">
        <f>'Proj 1_Sect A-E'!$F$18</f>
        <v>[ex -- service area/route 2]</v>
      </c>
      <c r="G23" s="201" t="s">
        <v>69</v>
      </c>
      <c r="H23" s="218" t="s">
        <v>69</v>
      </c>
      <c r="I23" s="203" t="s">
        <v>69</v>
      </c>
      <c r="J23" s="204" t="s">
        <v>69</v>
      </c>
      <c r="K23" s="205" t="s">
        <v>69</v>
      </c>
    </row>
    <row r="24" spans="3:14" hidden="1">
      <c r="E24">
        <v>3</v>
      </c>
      <c r="F24" s="54" t="str">
        <f>'Proj 1_Sect A-E'!$F$19</f>
        <v>[ex -- service area/route 3]</v>
      </c>
      <c r="G24" s="201" t="s">
        <v>69</v>
      </c>
      <c r="H24" s="218" t="s">
        <v>69</v>
      </c>
      <c r="I24" s="203" t="s">
        <v>69</v>
      </c>
      <c r="J24" s="204" t="s">
        <v>69</v>
      </c>
      <c r="K24" s="205" t="s">
        <v>69</v>
      </c>
    </row>
    <row r="25" spans="3:14" hidden="1">
      <c r="E25">
        <v>4</v>
      </c>
      <c r="F25" s="54" t="str">
        <f>'Proj 1_Sect A-E'!$F$20</f>
        <v>[ex -- service area/route 4]</v>
      </c>
      <c r="G25" s="201" t="s">
        <v>69</v>
      </c>
      <c r="H25" s="218" t="s">
        <v>69</v>
      </c>
      <c r="I25" s="203" t="s">
        <v>69</v>
      </c>
      <c r="J25" s="204" t="s">
        <v>69</v>
      </c>
      <c r="K25" s="205" t="s">
        <v>69</v>
      </c>
    </row>
    <row r="26" spans="3:14" ht="15.75" hidden="1" thickBot="1">
      <c r="E26">
        <v>5</v>
      </c>
      <c r="F26" s="55" t="str">
        <f>'Proj 1_Sect A-E'!$F$21</f>
        <v>[ex -- service area/route 5]</v>
      </c>
      <c r="G26" s="206" t="s">
        <v>69</v>
      </c>
      <c r="H26" s="207" t="s">
        <v>69</v>
      </c>
      <c r="I26" s="208" t="s">
        <v>69</v>
      </c>
      <c r="J26" s="209" t="s">
        <v>69</v>
      </c>
      <c r="K26" s="210" t="s">
        <v>69</v>
      </c>
    </row>
    <row r="27" spans="3:14" hidden="1"/>
    <row r="28" spans="3:14" hidden="1"/>
    <row r="29" spans="3:14" hidden="1">
      <c r="C29" s="519" t="s">
        <v>350</v>
      </c>
      <c r="F29" t="s">
        <v>125</v>
      </c>
      <c r="K29" s="232" t="s">
        <v>89</v>
      </c>
    </row>
    <row r="30" spans="3:14" ht="15.75" hidden="1" thickBot="1">
      <c r="C30" s="519"/>
      <c r="F30" t="s">
        <v>323</v>
      </c>
      <c r="M30" s="367"/>
    </row>
    <row r="31" spans="3:14" ht="17.25" hidden="1" customHeight="1" thickBot="1">
      <c r="C31" s="519"/>
      <c r="F31" s="497" t="s">
        <v>93</v>
      </c>
      <c r="G31" s="489" t="s">
        <v>187</v>
      </c>
      <c r="H31" s="495" t="s">
        <v>92</v>
      </c>
      <c r="I31" s="485" t="s">
        <v>70</v>
      </c>
      <c r="J31" s="486"/>
      <c r="K31" s="497" t="s">
        <v>308</v>
      </c>
      <c r="N31" s="558" t="s">
        <v>328</v>
      </c>
    </row>
    <row r="32" spans="3:14" ht="24" hidden="1" customHeight="1" thickBot="1">
      <c r="C32" s="519"/>
      <c r="F32" s="498"/>
      <c r="G32" s="490"/>
      <c r="H32" s="496"/>
      <c r="I32" s="56" t="s">
        <v>247</v>
      </c>
      <c r="J32" s="141" t="s">
        <v>248</v>
      </c>
      <c r="K32" s="498"/>
      <c r="N32" s="558"/>
    </row>
    <row r="33" spans="3:14" ht="15" hidden="1" customHeight="1">
      <c r="C33" s="519"/>
      <c r="E33">
        <v>1</v>
      </c>
      <c r="F33" s="281" t="s">
        <v>81</v>
      </c>
      <c r="G33" s="196" t="s">
        <v>69</v>
      </c>
      <c r="H33" s="214" t="s">
        <v>69</v>
      </c>
      <c r="I33" s="215" t="s">
        <v>69</v>
      </c>
      <c r="J33" s="216" t="s">
        <v>69</v>
      </c>
      <c r="K33" s="217" t="s">
        <v>69</v>
      </c>
      <c r="M33" s="336" t="s">
        <v>56</v>
      </c>
      <c r="N33" s="558"/>
    </row>
    <row r="34" spans="3:14" hidden="1">
      <c r="C34" s="519"/>
      <c r="E34">
        <v>2</v>
      </c>
      <c r="F34" s="282" t="s">
        <v>82</v>
      </c>
      <c r="G34" s="201" t="s">
        <v>69</v>
      </c>
      <c r="H34" s="218" t="s">
        <v>69</v>
      </c>
      <c r="I34" s="219" t="s">
        <v>69</v>
      </c>
      <c r="J34" s="220" t="s">
        <v>69</v>
      </c>
      <c r="K34" s="221" t="s">
        <v>69</v>
      </c>
      <c r="N34" s="558"/>
    </row>
    <row r="35" spans="3:14" hidden="1">
      <c r="C35" s="519"/>
      <c r="D35" s="339" t="s">
        <v>29</v>
      </c>
      <c r="E35">
        <v>3</v>
      </c>
      <c r="F35" s="282" t="s">
        <v>83</v>
      </c>
      <c r="G35" s="201" t="s">
        <v>69</v>
      </c>
      <c r="H35" s="218" t="s">
        <v>69</v>
      </c>
      <c r="I35" s="219" t="s">
        <v>69</v>
      </c>
      <c r="J35" s="220" t="s">
        <v>69</v>
      </c>
      <c r="K35" s="221" t="s">
        <v>69</v>
      </c>
      <c r="N35" s="558"/>
    </row>
    <row r="36" spans="3:14" hidden="1">
      <c r="C36" s="519"/>
      <c r="E36">
        <v>4</v>
      </c>
      <c r="F36" s="282" t="s">
        <v>84</v>
      </c>
      <c r="G36" s="201" t="s">
        <v>69</v>
      </c>
      <c r="H36" s="218" t="s">
        <v>69</v>
      </c>
      <c r="I36" s="219" t="s">
        <v>69</v>
      </c>
      <c r="J36" s="220" t="s">
        <v>69</v>
      </c>
      <c r="K36" s="221" t="s">
        <v>69</v>
      </c>
      <c r="N36" s="558"/>
    </row>
    <row r="37" spans="3:14" ht="15.75" hidden="1" thickBot="1">
      <c r="C37" s="519"/>
      <c r="E37">
        <v>5</v>
      </c>
      <c r="F37" s="283" t="s">
        <v>85</v>
      </c>
      <c r="G37" s="206" t="s">
        <v>69</v>
      </c>
      <c r="H37" s="222" t="s">
        <v>69</v>
      </c>
      <c r="I37" s="223" t="s">
        <v>69</v>
      </c>
      <c r="J37" s="224" t="s">
        <v>69</v>
      </c>
      <c r="K37" s="225" t="s">
        <v>69</v>
      </c>
      <c r="N37" s="558"/>
    </row>
    <row r="38" spans="3:14" ht="15.75" hidden="1" thickBot="1">
      <c r="C38" s="519"/>
    </row>
    <row r="39" spans="3:14" ht="15" hidden="1" customHeight="1" thickBot="1">
      <c r="F39" s="487" t="s">
        <v>80</v>
      </c>
      <c r="G39" s="491" t="s">
        <v>156</v>
      </c>
      <c r="H39" s="492"/>
      <c r="I39" s="497" t="s">
        <v>259</v>
      </c>
      <c r="J39" s="497" t="s">
        <v>308</v>
      </c>
    </row>
    <row r="40" spans="3:14" ht="15.75" hidden="1" thickBot="1">
      <c r="F40" s="494"/>
      <c r="G40" s="49" t="s">
        <v>154</v>
      </c>
      <c r="H40" s="47" t="s">
        <v>155</v>
      </c>
      <c r="I40" s="498"/>
      <c r="J40" s="498"/>
    </row>
    <row r="41" spans="3:14" hidden="1">
      <c r="E41">
        <v>1</v>
      </c>
      <c r="F41" s="53" t="str">
        <f>'Proj 1_Sect A-E'!$F$17</f>
        <v>[ex -- service area/route 1]</v>
      </c>
      <c r="G41" s="196" t="s">
        <v>69</v>
      </c>
      <c r="H41" s="284" t="s">
        <v>69</v>
      </c>
      <c r="I41" s="215" t="s">
        <v>69</v>
      </c>
      <c r="J41" s="216" t="s">
        <v>69</v>
      </c>
    </row>
    <row r="42" spans="3:14" hidden="1">
      <c r="E42">
        <v>2</v>
      </c>
      <c r="F42" s="54" t="str">
        <f>'Proj 1_Sect A-E'!$F$18</f>
        <v>[ex -- service area/route 2]</v>
      </c>
      <c r="G42" s="201" t="s">
        <v>69</v>
      </c>
      <c r="H42" s="285" t="s">
        <v>69</v>
      </c>
      <c r="I42" s="219" t="s">
        <v>69</v>
      </c>
      <c r="J42" s="220" t="s">
        <v>69</v>
      </c>
    </row>
    <row r="43" spans="3:14" hidden="1">
      <c r="E43">
        <v>3</v>
      </c>
      <c r="F43" s="54" t="str">
        <f>'Proj 1_Sect A-E'!$F$19</f>
        <v>[ex -- service area/route 3]</v>
      </c>
      <c r="G43" s="201" t="s">
        <v>69</v>
      </c>
      <c r="H43" s="285" t="s">
        <v>69</v>
      </c>
      <c r="I43" s="219" t="s">
        <v>69</v>
      </c>
      <c r="J43" s="220" t="s">
        <v>69</v>
      </c>
    </row>
    <row r="44" spans="3:14" hidden="1">
      <c r="E44">
        <v>4</v>
      </c>
      <c r="F44" s="54" t="str">
        <f>'Proj 1_Sect A-E'!$F$20</f>
        <v>[ex -- service area/route 4]</v>
      </c>
      <c r="G44" s="201" t="s">
        <v>69</v>
      </c>
      <c r="H44" s="285" t="s">
        <v>69</v>
      </c>
      <c r="I44" s="219" t="s">
        <v>69</v>
      </c>
      <c r="J44" s="220" t="s">
        <v>69</v>
      </c>
    </row>
    <row r="45" spans="3:14" ht="15.75" hidden="1" thickBot="1">
      <c r="E45">
        <v>5</v>
      </c>
      <c r="F45" s="55" t="str">
        <f>'Proj 1_Sect A-E'!$F$21</f>
        <v>[ex -- service area/route 5]</v>
      </c>
      <c r="G45" s="206" t="s">
        <v>69</v>
      </c>
      <c r="H45" s="286" t="s">
        <v>69</v>
      </c>
      <c r="I45" s="223" t="s">
        <v>69</v>
      </c>
      <c r="J45" s="224" t="s">
        <v>69</v>
      </c>
    </row>
    <row r="46" spans="3:14" hidden="1">
      <c r="J46" s="1"/>
    </row>
    <row r="47" spans="3:14">
      <c r="E47" s="13" t="s">
        <v>91</v>
      </c>
      <c r="F47" s="78" t="s">
        <v>230</v>
      </c>
      <c r="G47" s="12"/>
      <c r="H47" s="12"/>
      <c r="I47" s="12"/>
      <c r="J47" s="12"/>
      <c r="K47" s="12"/>
      <c r="L47" s="12"/>
    </row>
    <row r="49" spans="6:11">
      <c r="F49" t="s">
        <v>131</v>
      </c>
    </row>
    <row r="50" spans="6:11" ht="14.45" customHeight="1" thickBot="1">
      <c r="F50" s="9" t="s">
        <v>113</v>
      </c>
    </row>
    <row r="51" spans="6:11" ht="45.75" thickBot="1">
      <c r="F51" s="56" t="s">
        <v>110</v>
      </c>
      <c r="G51" s="52" t="s">
        <v>246</v>
      </c>
    </row>
    <row r="52" spans="6:11" ht="22.5" customHeight="1">
      <c r="F52" s="196" t="s">
        <v>69</v>
      </c>
      <c r="G52" s="284" t="s">
        <v>69</v>
      </c>
    </row>
    <row r="53" spans="6:11" ht="20.100000000000001" customHeight="1">
      <c r="F53" s="201" t="s">
        <v>69</v>
      </c>
      <c r="G53" s="285" t="s">
        <v>69</v>
      </c>
    </row>
    <row r="54" spans="6:11" ht="22.5" customHeight="1">
      <c r="F54" s="201" t="s">
        <v>69</v>
      </c>
      <c r="G54" s="285" t="s">
        <v>69</v>
      </c>
    </row>
    <row r="55" spans="6:11" ht="22.5" customHeight="1">
      <c r="F55" s="201" t="s">
        <v>69</v>
      </c>
      <c r="G55" s="285" t="s">
        <v>69</v>
      </c>
      <c r="J55" s="452" t="s">
        <v>258</v>
      </c>
      <c r="K55" s="452"/>
    </row>
    <row r="56" spans="6:11" ht="22.5" customHeight="1" thickBot="1">
      <c r="F56" s="206" t="s">
        <v>69</v>
      </c>
      <c r="G56" s="286" t="s">
        <v>69</v>
      </c>
      <c r="J56" s="452"/>
      <c r="K56" s="452"/>
    </row>
    <row r="57" spans="6:11" ht="15.75" thickBot="1"/>
    <row r="58" spans="6:11" ht="15.75" thickBot="1">
      <c r="F58" t="s">
        <v>126</v>
      </c>
      <c r="J58" s="56" t="s">
        <v>80</v>
      </c>
      <c r="K58" s="52" t="s">
        <v>112</v>
      </c>
    </row>
    <row r="59" spans="6:11" ht="27.75" customHeight="1" thickBot="1">
      <c r="F59" s="66" t="s">
        <v>113</v>
      </c>
      <c r="I59">
        <v>1</v>
      </c>
      <c r="J59" s="313" t="str">
        <f>'Proj 1_Sect A-E'!$F$17</f>
        <v>[ex -- service area/route 1]</v>
      </c>
      <c r="K59" s="202" t="s">
        <v>69</v>
      </c>
    </row>
    <row r="60" spans="6:11" ht="30" customHeight="1" thickBot="1">
      <c r="F60" s="56" t="s">
        <v>110</v>
      </c>
      <c r="G60" s="51" t="s">
        <v>246</v>
      </c>
      <c r="H60" s="52" t="s">
        <v>111</v>
      </c>
      <c r="I60">
        <v>2</v>
      </c>
      <c r="J60" s="314" t="str">
        <f>'Proj 1_Sect A-E'!$F$18</f>
        <v>[ex -- service area/route 2]</v>
      </c>
      <c r="K60" s="202" t="s">
        <v>69</v>
      </c>
    </row>
    <row r="61" spans="6:11" ht="30">
      <c r="F61" s="196" t="s">
        <v>69</v>
      </c>
      <c r="G61" s="212" t="s">
        <v>69</v>
      </c>
      <c r="H61" s="246" t="s">
        <v>89</v>
      </c>
      <c r="I61">
        <v>3</v>
      </c>
      <c r="J61" s="314" t="str">
        <f>'Proj 1_Sect A-E'!$F$19</f>
        <v>[ex -- service area/route 3]</v>
      </c>
      <c r="K61" s="202" t="s">
        <v>69</v>
      </c>
    </row>
    <row r="62" spans="6:11" ht="30">
      <c r="F62" s="201" t="s">
        <v>69</v>
      </c>
      <c r="G62" s="204" t="s">
        <v>69</v>
      </c>
      <c r="H62" s="247" t="s">
        <v>89</v>
      </c>
      <c r="I62">
        <v>4</v>
      </c>
      <c r="J62" s="314" t="str">
        <f>'Proj 1_Sect A-E'!$F$20</f>
        <v>[ex -- service area/route 4]</v>
      </c>
      <c r="K62" s="202" t="s">
        <v>69</v>
      </c>
    </row>
    <row r="63" spans="6:11" ht="30.75" thickBot="1">
      <c r="F63" s="201" t="s">
        <v>69</v>
      </c>
      <c r="G63" s="204" t="s">
        <v>69</v>
      </c>
      <c r="H63" s="247" t="s">
        <v>89</v>
      </c>
      <c r="I63">
        <v>5</v>
      </c>
      <c r="J63" s="315" t="str">
        <f>'Proj 1_Sect A-E'!$F$21</f>
        <v>[ex -- service area/route 5]</v>
      </c>
      <c r="K63" s="207" t="s">
        <v>69</v>
      </c>
    </row>
    <row r="64" spans="6:11" ht="25.5" customHeight="1" thickBot="1">
      <c r="F64" s="201" t="s">
        <v>69</v>
      </c>
      <c r="G64" s="204" t="s">
        <v>69</v>
      </c>
      <c r="H64" s="247" t="s">
        <v>89</v>
      </c>
    </row>
    <row r="65" spans="5:11" ht="15.75" thickBot="1">
      <c r="F65" s="206" t="s">
        <v>69</v>
      </c>
      <c r="G65" s="209" t="s">
        <v>69</v>
      </c>
      <c r="H65" s="248" t="s">
        <v>89</v>
      </c>
      <c r="J65" s="57" t="s">
        <v>245</v>
      </c>
      <c r="K65" s="180">
        <f>SUM(K59:K63)</f>
        <v>0</v>
      </c>
    </row>
    <row r="68" spans="5:11">
      <c r="F68" s="1" t="s">
        <v>236</v>
      </c>
    </row>
    <row r="69" spans="5:11" ht="15.75" thickBot="1"/>
    <row r="70" spans="5:11" ht="15.75" thickBot="1">
      <c r="F70" s="136" t="s">
        <v>80</v>
      </c>
      <c r="G70" s="485" t="s">
        <v>232</v>
      </c>
      <c r="H70" s="486"/>
      <c r="I70" s="482" t="s">
        <v>260</v>
      </c>
      <c r="J70" s="483"/>
    </row>
    <row r="71" spans="5:11" ht="22.5" customHeight="1">
      <c r="E71">
        <v>1</v>
      </c>
      <c r="F71" s="310" t="str">
        <f>'Proj 1_Sect A-E'!$F$17</f>
        <v>[ex -- service area/route 1]</v>
      </c>
      <c r="G71" s="484" t="s">
        <v>69</v>
      </c>
      <c r="H71" s="484"/>
      <c r="I71" s="484" t="s">
        <v>69</v>
      </c>
      <c r="J71" s="484"/>
    </row>
    <row r="72" spans="5:11" ht="22.5" customHeight="1">
      <c r="E72">
        <v>2</v>
      </c>
      <c r="F72" s="311" t="str">
        <f>'Proj 1_Sect A-E'!$F$18</f>
        <v>[ex -- service area/route 2]</v>
      </c>
      <c r="G72" s="480" t="s">
        <v>69</v>
      </c>
      <c r="H72" s="480"/>
      <c r="I72" s="480" t="s">
        <v>69</v>
      </c>
      <c r="J72" s="480"/>
    </row>
    <row r="73" spans="5:11" ht="22.5" customHeight="1">
      <c r="E73">
        <v>3</v>
      </c>
      <c r="F73" s="311" t="str">
        <f>'Proj 1_Sect A-E'!$F$19</f>
        <v>[ex -- service area/route 3]</v>
      </c>
      <c r="G73" s="480" t="s">
        <v>69</v>
      </c>
      <c r="H73" s="480"/>
      <c r="I73" s="480" t="s">
        <v>69</v>
      </c>
      <c r="J73" s="480"/>
    </row>
    <row r="74" spans="5:11" ht="22.5" customHeight="1">
      <c r="E74">
        <v>4</v>
      </c>
      <c r="F74" s="311" t="str">
        <f>'Proj 1_Sect A-E'!$F$20</f>
        <v>[ex -- service area/route 4]</v>
      </c>
      <c r="G74" s="480" t="s">
        <v>69</v>
      </c>
      <c r="H74" s="480"/>
      <c r="I74" s="480" t="s">
        <v>69</v>
      </c>
      <c r="J74" s="480"/>
    </row>
    <row r="75" spans="5:11" ht="22.5" customHeight="1" thickBot="1">
      <c r="E75">
        <v>5</v>
      </c>
      <c r="F75" s="312" t="str">
        <f>'Proj 1_Sect A-E'!$F$21</f>
        <v>[ex -- service area/route 5]</v>
      </c>
      <c r="G75" s="481" t="s">
        <v>69</v>
      </c>
      <c r="H75" s="481"/>
      <c r="I75" s="481" t="s">
        <v>69</v>
      </c>
      <c r="J75" s="481"/>
    </row>
    <row r="76" spans="5:11" ht="15.75" thickBot="1"/>
    <row r="77" spans="5:11" ht="15" customHeight="1" thickBot="1">
      <c r="F77" s="136" t="s">
        <v>80</v>
      </c>
      <c r="G77" s="485" t="s">
        <v>233</v>
      </c>
      <c r="H77" s="486"/>
      <c r="I77" s="482" t="s">
        <v>234</v>
      </c>
      <c r="J77" s="483"/>
    </row>
    <row r="78" spans="5:11" ht="22.5" customHeight="1">
      <c r="E78">
        <v>1</v>
      </c>
      <c r="F78" s="313" t="str">
        <f>'Proj 1_Sect A-E'!$F$17</f>
        <v>[ex -- service area/route 1]</v>
      </c>
      <c r="G78" s="484" t="s">
        <v>69</v>
      </c>
      <c r="H78" s="484"/>
      <c r="I78" s="484" t="s">
        <v>69</v>
      </c>
      <c r="J78" s="484"/>
    </row>
    <row r="79" spans="5:11" ht="22.5" customHeight="1">
      <c r="E79">
        <v>2</v>
      </c>
      <c r="F79" s="314" t="str">
        <f>'Proj 1_Sect A-E'!$F$18</f>
        <v>[ex -- service area/route 2]</v>
      </c>
      <c r="G79" s="480" t="s">
        <v>69</v>
      </c>
      <c r="H79" s="480"/>
      <c r="I79" s="480" t="s">
        <v>69</v>
      </c>
      <c r="J79" s="480"/>
    </row>
    <row r="80" spans="5:11" ht="22.5" customHeight="1">
      <c r="E80">
        <v>3</v>
      </c>
      <c r="F80" s="314" t="str">
        <f>'Proj 1_Sect A-E'!$F$19</f>
        <v>[ex -- service area/route 3]</v>
      </c>
      <c r="G80" s="480" t="s">
        <v>69</v>
      </c>
      <c r="H80" s="480"/>
      <c r="I80" s="480" t="s">
        <v>69</v>
      </c>
      <c r="J80" s="480"/>
    </row>
    <row r="81" spans="3:23" ht="22.5" customHeight="1">
      <c r="E81">
        <v>4</v>
      </c>
      <c r="F81" s="314" t="str">
        <f>'Proj 1_Sect A-E'!$F$20</f>
        <v>[ex -- service area/route 4]</v>
      </c>
      <c r="G81" s="480" t="s">
        <v>69</v>
      </c>
      <c r="H81" s="480"/>
      <c r="I81" s="480" t="s">
        <v>69</v>
      </c>
      <c r="J81" s="480"/>
    </row>
    <row r="82" spans="3:23" ht="22.5" customHeight="1" thickBot="1">
      <c r="E82">
        <v>5</v>
      </c>
      <c r="F82" s="315" t="str">
        <f>'Proj 1_Sect A-E'!$F$21</f>
        <v>[ex -- service area/route 5]</v>
      </c>
      <c r="G82" s="481" t="s">
        <v>69</v>
      </c>
      <c r="H82" s="481"/>
      <c r="I82" s="481" t="s">
        <v>69</v>
      </c>
      <c r="J82" s="481"/>
    </row>
    <row r="83" spans="3:23" ht="15.75" thickBot="1"/>
    <row r="84" spans="3:23" ht="15" customHeight="1" thickBot="1">
      <c r="F84" s="136" t="s">
        <v>80</v>
      </c>
      <c r="G84" s="482" t="s">
        <v>235</v>
      </c>
      <c r="H84" s="483"/>
    </row>
    <row r="85" spans="3:23" ht="22.5" customHeight="1">
      <c r="E85">
        <v>1</v>
      </c>
      <c r="F85" s="313" t="str">
        <f>'Proj 1_Sect A-E'!$F$17</f>
        <v>[ex -- service area/route 1]</v>
      </c>
      <c r="G85" s="484" t="s">
        <v>69</v>
      </c>
      <c r="H85" s="484"/>
    </row>
    <row r="86" spans="3:23" ht="22.5" customHeight="1">
      <c r="E86">
        <v>2</v>
      </c>
      <c r="F86" s="314" t="str">
        <f>'Proj 1_Sect A-E'!$F$18</f>
        <v>[ex -- service area/route 2]</v>
      </c>
      <c r="G86" s="480" t="s">
        <v>69</v>
      </c>
      <c r="H86" s="480"/>
    </row>
    <row r="87" spans="3:23" ht="22.5" customHeight="1">
      <c r="E87">
        <v>3</v>
      </c>
      <c r="F87" s="314" t="str">
        <f>'Proj 1_Sect A-E'!$F$19</f>
        <v>[ex -- service area/route 3]</v>
      </c>
      <c r="G87" s="480" t="s">
        <v>69</v>
      </c>
      <c r="H87" s="480"/>
    </row>
    <row r="88" spans="3:23" ht="22.5" customHeight="1">
      <c r="E88">
        <v>4</v>
      </c>
      <c r="F88" s="314" t="str">
        <f>'Proj 1_Sect A-E'!$F$20</f>
        <v>[ex -- service area/route 4]</v>
      </c>
      <c r="G88" s="480" t="s">
        <v>69</v>
      </c>
      <c r="H88" s="480"/>
    </row>
    <row r="89" spans="3:23" ht="22.5" customHeight="1" thickBot="1">
      <c r="E89">
        <v>5</v>
      </c>
      <c r="F89" s="315" t="str">
        <f>'Proj 1_Sect A-E'!$F$21</f>
        <v>[ex -- service area/route 5]</v>
      </c>
      <c r="G89" s="481" t="s">
        <v>69</v>
      </c>
      <c r="H89" s="481"/>
    </row>
    <row r="92" spans="3:23">
      <c r="E92" s="13" t="s">
        <v>129</v>
      </c>
      <c r="F92" s="13" t="s">
        <v>373</v>
      </c>
      <c r="G92" s="12"/>
      <c r="H92" s="12"/>
      <c r="I92" s="12"/>
      <c r="J92" s="12"/>
      <c r="K92" s="12"/>
      <c r="L92" s="12"/>
    </row>
    <row r="93" spans="3:23">
      <c r="F93" s="58" t="s">
        <v>115</v>
      </c>
    </row>
    <row r="95" spans="3:23" ht="15.75" thickBot="1">
      <c r="F95" s="385" t="s">
        <v>320</v>
      </c>
      <c r="G95" s="386"/>
    </row>
    <row r="96" spans="3:23" ht="29.45" customHeight="1" thickBot="1">
      <c r="C96" s="519" t="s">
        <v>171</v>
      </c>
      <c r="F96" s="59" t="s">
        <v>80</v>
      </c>
      <c r="G96" s="56" t="s">
        <v>321</v>
      </c>
      <c r="H96" s="51" t="s">
        <v>322</v>
      </c>
      <c r="I96" s="51" t="s">
        <v>220</v>
      </c>
      <c r="J96" s="51" t="s">
        <v>219</v>
      </c>
      <c r="K96" s="52" t="s">
        <v>218</v>
      </c>
      <c r="M96" s="344" t="s">
        <v>56</v>
      </c>
      <c r="N96" s="368" t="s">
        <v>366</v>
      </c>
      <c r="P96" s="336"/>
      <c r="Q96" s="336"/>
      <c r="R96" s="336"/>
      <c r="S96" s="336"/>
      <c r="T96" s="336"/>
      <c r="W96"/>
    </row>
    <row r="97" spans="3:26" ht="22.5" customHeight="1">
      <c r="C97" s="519"/>
      <c r="E97">
        <v>1</v>
      </c>
      <c r="F97" s="310" t="str">
        <f>'Proj 1_Sect A-E'!$F$17</f>
        <v>[ex -- service area/route 1]</v>
      </c>
      <c r="G97" s="233" t="s">
        <v>89</v>
      </c>
      <c r="H97" s="234" t="s">
        <v>89</v>
      </c>
      <c r="I97" s="165">
        <f>IF(K97="Click to enter.",0,K97*J97)</f>
        <v>0</v>
      </c>
      <c r="J97" s="172">
        <f>SUM('Proj 1_Sect F'!O15,'Proj 1_Sect F'!O19,'Proj 1_Sect F'!O25:O31)</f>
        <v>0</v>
      </c>
      <c r="K97" s="241" t="s">
        <v>69</v>
      </c>
      <c r="N97" s="346" t="s">
        <v>116</v>
      </c>
      <c r="O97" s="346"/>
      <c r="P97" s="336"/>
      <c r="Q97" s="336" t="s">
        <v>96</v>
      </c>
      <c r="R97" s="336"/>
      <c r="S97" s="336"/>
      <c r="T97" s="336"/>
      <c r="U97" s="377"/>
      <c r="V97" s="377"/>
      <c r="W97" s="388"/>
      <c r="X97" s="377"/>
      <c r="Y97" s="377"/>
    </row>
    <row r="98" spans="3:26" ht="22.5" customHeight="1">
      <c r="C98" s="519"/>
      <c r="E98">
        <v>2</v>
      </c>
      <c r="F98" s="311" t="str">
        <f>'Proj 1_Sect A-E'!$F$18</f>
        <v>[ex -- service area/route 2]</v>
      </c>
      <c r="G98" s="233" t="s">
        <v>89</v>
      </c>
      <c r="H98" s="235" t="s">
        <v>89</v>
      </c>
      <c r="I98" s="165">
        <f>IF(K98="Click to enter.",0,K98*J98)</f>
        <v>0</v>
      </c>
      <c r="J98" s="173">
        <f>SUM('Proj 1_Sect F'!O44,'Proj 1_Sect F'!O48,'Proj 1_Sect F'!O54:O60)</f>
        <v>0</v>
      </c>
      <c r="K98" s="242" t="s">
        <v>69</v>
      </c>
      <c r="O98" s="375" t="s">
        <v>390</v>
      </c>
      <c r="P98" s="387" t="s">
        <v>172</v>
      </c>
      <c r="Q98" s="346" t="s">
        <v>225</v>
      </c>
      <c r="R98" s="336"/>
      <c r="S98" s="369" t="s">
        <v>168</v>
      </c>
      <c r="T98" s="336"/>
      <c r="U98" s="379" t="s">
        <v>80</v>
      </c>
      <c r="V98" s="384" t="s">
        <v>389</v>
      </c>
      <c r="W98" s="384" t="s">
        <v>391</v>
      </c>
      <c r="X98" s="384" t="s">
        <v>392</v>
      </c>
      <c r="Y98" s="384" t="s">
        <v>400</v>
      </c>
    </row>
    <row r="99" spans="3:26" ht="22.5" customHeight="1">
      <c r="C99" s="519"/>
      <c r="D99" s="339" t="s">
        <v>29</v>
      </c>
      <c r="E99">
        <v>3</v>
      </c>
      <c r="F99" s="311" t="str">
        <f>'Proj 1_Sect A-E'!$F$19</f>
        <v>[ex -- service area/route 3]</v>
      </c>
      <c r="G99" s="233" t="s">
        <v>89</v>
      </c>
      <c r="H99" s="235" t="s">
        <v>89</v>
      </c>
      <c r="I99" s="165">
        <f t="shared" ref="I99:I101" si="0">IF(K99="Click to enter.",0,K99*J99)</f>
        <v>0</v>
      </c>
      <c r="J99" s="173">
        <f>SUM('Proj 1_Sect F'!O73,'Proj 1_Sect F'!O77,'Proj 1_Sect F'!O83:O89)</f>
        <v>0</v>
      </c>
      <c r="K99" s="242" t="s">
        <v>69</v>
      </c>
      <c r="N99" s="336" t="s">
        <v>161</v>
      </c>
      <c r="O99" s="381">
        <v>7</v>
      </c>
      <c r="P99" s="364">
        <f>IF(Q99&gt;0,SUMIF($H$97:$H$102,N99,$I$97:$I$102),0)</f>
        <v>0</v>
      </c>
      <c r="Q99" s="410">
        <f t="array" ref="Q99:Q105">TRANSPOSE('Proj 1_Sect A-E'!H49:N49)</f>
        <v>0</v>
      </c>
      <c r="R99" s="410"/>
      <c r="S99" s="411">
        <f t="array" ref="S99:S105">TRANSPOSE('Proj 1_Sect A-E'!H86:N86)</f>
        <v>0</v>
      </c>
      <c r="T99" s="336"/>
      <c r="U99" s="378" t="str">
        <f>F97</f>
        <v>[ex -- service area/route 1]</v>
      </c>
      <c r="V99" s="388">
        <f>IF(H97="click to select",0,VLOOKUP(H97,$N$99:$O$105,2,FALSE))</f>
        <v>0</v>
      </c>
      <c r="W99" s="388">
        <f>V99*I97</f>
        <v>0</v>
      </c>
      <c r="X99" s="388" t="b">
        <f>IF(V99=$O$99,SUM('Proj 1_Sect A-E'!H43:N43),IF(V99=$O$100,SUM('Proj 1_Sect A-E'!I43:N43),IF(V99=$O$101,SUM('Proj 1_Sect A-E'!J43:N43),IF(V99=$O$102,SUM('Proj 1_Sect A-E'!K43:N43),IF(V99=$O$103,SUM('Proj 1_Sect A-E'!L43:N43),IF(V99=$O$104,SUM('Proj 1_Sect A-E'!M43:N43),IF(V99=$O$105,SUM('Proj 1_Sect A-E'!N43:N43))))))))</f>
        <v>0</v>
      </c>
      <c r="Y99" s="389">
        <f>IF(V99=0,0,X99/V99)</f>
        <v>0</v>
      </c>
    </row>
    <row r="100" spans="3:26" ht="22.5" customHeight="1">
      <c r="C100" s="519"/>
      <c r="E100">
        <v>4</v>
      </c>
      <c r="F100" s="311" t="str">
        <f>'Proj 1_Sect A-E'!$F$20</f>
        <v>[ex -- service area/route 4]</v>
      </c>
      <c r="G100" s="233" t="s">
        <v>89</v>
      </c>
      <c r="H100" s="235" t="s">
        <v>89</v>
      </c>
      <c r="I100" s="165">
        <f t="shared" si="0"/>
        <v>0</v>
      </c>
      <c r="J100" s="173">
        <f>SUM('Proj 1_Sect F'!O102,'Proj 1_Sect F'!O106,'Proj 1_Sect F'!O112:O118)</f>
        <v>0</v>
      </c>
      <c r="K100" s="242" t="s">
        <v>69</v>
      </c>
      <c r="N100" s="336" t="s">
        <v>162</v>
      </c>
      <c r="O100" s="381">
        <v>6</v>
      </c>
      <c r="P100" s="373">
        <f t="shared" ref="P100:P105" si="1">IF(Q100&gt;0,SUMIF($H$97:$H$102,N100,$I$97:$I$102)+P99,0)</f>
        <v>0</v>
      </c>
      <c r="Q100" s="410">
        <v>0</v>
      </c>
      <c r="R100" s="410"/>
      <c r="S100" s="411">
        <v>0</v>
      </c>
      <c r="T100" s="336"/>
      <c r="U100" s="378" t="str">
        <f t="shared" ref="U100:U103" si="2">F98</f>
        <v>[ex -- service area/route 2]</v>
      </c>
      <c r="V100" s="388">
        <f>IF(H98="click to select",0,VLOOKUP(H98,$N$99:$O$105,2,FALSE))</f>
        <v>0</v>
      </c>
      <c r="W100" s="388">
        <f>V100*I98</f>
        <v>0</v>
      </c>
      <c r="X100" s="377" t="b">
        <f>IF(V100=$O$99,SUM('Proj 1_Sect A-E'!H44:N44),IF(V100=$O$100,SUM('Proj 1_Sect A-E'!I44:N44),IF(V100=$O$101,SUM('Proj 1_Sect A-E'!J44:N44),IF(V100=$O$102,SUM('Proj 1_Sect A-E'!K44:N44),IF(V100=$O$103,SUM('Proj 1_Sect A-E'!L44:N44),IF(V100=$O$104,SUM('Proj 1_Sect A-E'!M44:N44),IF(V100=$O$105,SUM('Proj 1_Sect A-E'!N44:N44))))))))</f>
        <v>0</v>
      </c>
      <c r="Y100" s="389">
        <f>IF(V100=0,0,X100/V100)</f>
        <v>0</v>
      </c>
    </row>
    <row r="101" spans="3:26" ht="22.5" customHeight="1" thickBot="1">
      <c r="C101" s="519"/>
      <c r="E101">
        <v>5</v>
      </c>
      <c r="F101" s="312" t="str">
        <f>'Proj 1_Sect A-E'!$F$21</f>
        <v>[ex -- service area/route 5]</v>
      </c>
      <c r="G101" s="236" t="s">
        <v>89</v>
      </c>
      <c r="H101" s="237" t="s">
        <v>89</v>
      </c>
      <c r="I101" s="166">
        <f t="shared" si="0"/>
        <v>0</v>
      </c>
      <c r="J101" s="174">
        <f>SUM('Proj 1_Sect F'!O131,'Proj 1_Sect F'!O135,'Proj 1_Sect F'!O141:O147)</f>
        <v>0</v>
      </c>
      <c r="K101" s="243" t="s">
        <v>69</v>
      </c>
      <c r="N101" s="336" t="s">
        <v>163</v>
      </c>
      <c r="O101" s="381">
        <v>5</v>
      </c>
      <c r="P101" s="373">
        <f t="shared" si="1"/>
        <v>0</v>
      </c>
      <c r="Q101" s="410">
        <v>0</v>
      </c>
      <c r="R101" s="410"/>
      <c r="S101" s="411">
        <v>0</v>
      </c>
      <c r="T101" s="336"/>
      <c r="U101" s="378" t="str">
        <f t="shared" si="2"/>
        <v>[ex -- service area/route 3]</v>
      </c>
      <c r="V101" s="388">
        <f t="shared" ref="V101:V103" si="3">IF(H99="click to select",0,VLOOKUP(H99,$N$99:$O$105,2,FALSE))</f>
        <v>0</v>
      </c>
      <c r="W101" s="388">
        <f>V101*I99</f>
        <v>0</v>
      </c>
      <c r="X101" s="377" t="b">
        <f>IF(V101=$O$99,SUM('Proj 1_Sect A-E'!H45:N45),IF(V101=$O$100,SUM('Proj 1_Sect A-E'!I45:N45),IF(V101=$O$101,SUM('Proj 1_Sect A-E'!J45:N45),IF(V101=$O$102,SUM('Proj 1_Sect A-E'!K45:N45),IF(V101=$O$103,SUM('Proj 1_Sect A-E'!L45:N45),IF(V101=$O$104,SUM('Proj 1_Sect A-E'!M45:N45),IF(V101=$O$105,SUM('Proj 1_Sect A-E'!N45:N45))))))))</f>
        <v>0</v>
      </c>
      <c r="Y101" s="389">
        <f t="shared" ref="Y101:Y103" si="4">IF(V101=0,0,X101/V101)</f>
        <v>0</v>
      </c>
    </row>
    <row r="102" spans="3:26">
      <c r="C102" s="519"/>
      <c r="G102" s="238"/>
      <c r="H102" s="238"/>
      <c r="K102" s="244"/>
      <c r="N102" s="336" t="s">
        <v>164</v>
      </c>
      <c r="O102" s="381">
        <v>4</v>
      </c>
      <c r="P102" s="373">
        <f t="shared" si="1"/>
        <v>0</v>
      </c>
      <c r="Q102" s="410">
        <v>0</v>
      </c>
      <c r="R102" s="410"/>
      <c r="S102" s="411">
        <v>0</v>
      </c>
      <c r="T102" s="336"/>
      <c r="U102" s="378" t="str">
        <f t="shared" si="2"/>
        <v>[ex -- service area/route 4]</v>
      </c>
      <c r="V102" s="388">
        <f t="shared" si="3"/>
        <v>0</v>
      </c>
      <c r="W102" s="388">
        <f>V102*I100</f>
        <v>0</v>
      </c>
      <c r="X102" s="377" t="b">
        <f>IF(V102=$O$99,SUM('Proj 1_Sect A-E'!H46:N46),IF(V102=$O$100,SUM('Proj 1_Sect A-E'!I46:N46),IF(V102=$O$101,SUM('Proj 1_Sect A-E'!J46:N46),IF(V102=$O$102,SUM('Proj 1_Sect A-E'!K46:N46),IF(V102=$O$103,SUM('Proj 1_Sect A-E'!L46:N46),IF(V102=$O$104,SUM('Proj 1_Sect A-E'!M46:N46),IF(V102=$O$105,SUM('Proj 1_Sect A-E'!N46:N46))))))))</f>
        <v>0</v>
      </c>
      <c r="Y102" s="389">
        <f t="shared" si="4"/>
        <v>0</v>
      </c>
    </row>
    <row r="103" spans="3:26" ht="15.75" thickBot="1">
      <c r="C103" s="519"/>
      <c r="N103" s="336" t="s">
        <v>165</v>
      </c>
      <c r="O103" s="381">
        <v>3</v>
      </c>
      <c r="P103" s="373">
        <f t="shared" si="1"/>
        <v>0</v>
      </c>
      <c r="Q103" s="410">
        <v>0</v>
      </c>
      <c r="R103" s="410"/>
      <c r="S103" s="411">
        <v>0</v>
      </c>
      <c r="T103" s="336"/>
      <c r="U103" s="383" t="str">
        <f t="shared" si="2"/>
        <v>[ex -- service area/route 5]</v>
      </c>
      <c r="V103" s="390">
        <f t="shared" si="3"/>
        <v>0</v>
      </c>
      <c r="W103" s="390">
        <f>V103*I101</f>
        <v>0</v>
      </c>
      <c r="X103" s="380" t="b">
        <f>IF(V103=$O$99,SUM('Proj 1_Sect A-E'!H47:N47),IF(V103=$O$100,SUM('Proj 1_Sect A-E'!I47:N47),IF(V103=$O$101,SUM('Proj 1_Sect A-E'!J47:N47),IF(V103=$O$102,SUM('Proj 1_Sect A-E'!K47:N47),IF(V103=$O$103,SUM('Proj 1_Sect A-E'!L47:N47),IF(V103=$O$104,SUM('Proj 1_Sect A-E'!M47:N47),IF(V103=$O$105,SUM('Proj 1_Sect A-E'!N47:N47))))))))</f>
        <v>0</v>
      </c>
      <c r="Y103" s="391">
        <f t="shared" si="4"/>
        <v>0</v>
      </c>
    </row>
    <row r="104" spans="3:26" ht="20.45" customHeight="1" thickBot="1">
      <c r="C104" s="519"/>
      <c r="G104" s="61" t="s">
        <v>393</v>
      </c>
      <c r="H104" s="170">
        <f>SUM(I97:I101)</f>
        <v>0</v>
      </c>
      <c r="J104" s="563" t="s">
        <v>374</v>
      </c>
      <c r="K104" s="513" t="s">
        <v>223</v>
      </c>
      <c r="N104" s="336" t="s">
        <v>166</v>
      </c>
      <c r="O104" s="381">
        <v>2</v>
      </c>
      <c r="P104" s="373">
        <f t="shared" si="1"/>
        <v>0</v>
      </c>
      <c r="Q104" s="410">
        <v>0</v>
      </c>
      <c r="R104" s="410"/>
      <c r="S104" s="411">
        <v>0</v>
      </c>
      <c r="T104" s="336"/>
      <c r="U104" s="377"/>
      <c r="V104" s="377"/>
      <c r="W104" s="388">
        <f>SUM(W99:W103)</f>
        <v>0</v>
      </c>
      <c r="X104" s="388">
        <f>SUM(X99:X103)</f>
        <v>0</v>
      </c>
      <c r="Y104" s="377"/>
      <c r="Z104" s="418"/>
    </row>
    <row r="105" spans="3:26" ht="18.95" customHeight="1">
      <c r="C105" s="519"/>
      <c r="J105" s="564"/>
      <c r="K105" s="514"/>
      <c r="N105" s="375" t="s">
        <v>167</v>
      </c>
      <c r="O105" s="382">
        <v>1</v>
      </c>
      <c r="P105" s="376">
        <f t="shared" si="1"/>
        <v>0</v>
      </c>
      <c r="Q105" s="412">
        <v>0</v>
      </c>
      <c r="R105" s="412"/>
      <c r="S105" s="413">
        <v>0</v>
      </c>
      <c r="T105" s="336"/>
      <c r="U105" s="377"/>
      <c r="V105" s="377"/>
      <c r="W105" s="388"/>
      <c r="X105" s="377"/>
      <c r="Y105" s="377"/>
    </row>
    <row r="106" spans="3:26" ht="24.6" customHeight="1" thickBot="1">
      <c r="G106" s="61" t="s">
        <v>222</v>
      </c>
      <c r="H106" s="171" t="e">
        <f>'Proj 1_Sect A-E'!R88</f>
        <v>#DIV/0!</v>
      </c>
      <c r="J106" s="169" t="e">
        <f>H106/Q106</f>
        <v>#DIV/0!</v>
      </c>
      <c r="K106" s="169" t="e">
        <f>IF(H106="Please enter [Table G] opening FY of service",0,H106/H104)</f>
        <v>#DIV/0!</v>
      </c>
      <c r="N106" s="374"/>
      <c r="O106" s="408" t="s">
        <v>397</v>
      </c>
      <c r="P106" s="420" t="str">
        <f>IF(P107&gt;0,SUM(P99:P105)/P107,"n/a")</f>
        <v>n/a</v>
      </c>
      <c r="Q106" s="420" t="str">
        <f>IF(Q107&gt;0,SUM(Q99:Q105)/Q107,"n/a")</f>
        <v>n/a</v>
      </c>
      <c r="R106" s="416" t="s">
        <v>398</v>
      </c>
      <c r="S106" s="347"/>
      <c r="T106" s="336"/>
      <c r="U106" s="377"/>
      <c r="V106" s="377"/>
      <c r="W106" s="388"/>
      <c r="X106" s="377"/>
      <c r="Y106" s="377"/>
    </row>
    <row r="107" spans="3:26" ht="21" customHeight="1">
      <c r="N107" s="336" t="s">
        <v>117</v>
      </c>
      <c r="P107" s="409">
        <f>COUNTIF(P99:P105,"&gt;0")</f>
        <v>0</v>
      </c>
      <c r="Q107" s="409">
        <f>COUNTIF(Q99:Q105,"&gt;0")</f>
        <v>0</v>
      </c>
      <c r="R107" s="409"/>
      <c r="S107" s="409">
        <f>COUNTIF(S99:S105,"&gt;0")</f>
        <v>0</v>
      </c>
      <c r="T107" s="62" t="s">
        <v>396</v>
      </c>
      <c r="U107" s="377"/>
      <c r="V107" s="377"/>
      <c r="W107" s="388"/>
      <c r="X107" s="377"/>
      <c r="Y107" s="377"/>
    </row>
    <row r="108" spans="3:26">
      <c r="E108" s="13" t="s">
        <v>190</v>
      </c>
      <c r="F108" s="13" t="s">
        <v>189</v>
      </c>
      <c r="G108" s="12"/>
      <c r="H108" s="12"/>
      <c r="I108" s="12"/>
      <c r="J108" s="12"/>
      <c r="K108" s="12"/>
      <c r="L108" s="12"/>
    </row>
    <row r="109" spans="3:26">
      <c r="F109" s="1"/>
    </row>
    <row r="110" spans="3:26">
      <c r="F110" s="452" t="s">
        <v>237</v>
      </c>
      <c r="G110" s="452"/>
      <c r="H110" s="452"/>
      <c r="I110" s="452"/>
      <c r="J110" s="452"/>
      <c r="K110" s="317" t="s">
        <v>89</v>
      </c>
    </row>
    <row r="111" spans="3:26" ht="27.75" customHeight="1">
      <c r="F111" s="138" t="s">
        <v>142</v>
      </c>
      <c r="J111" s="261" t="s">
        <v>199</v>
      </c>
      <c r="K111" s="6"/>
    </row>
    <row r="112" spans="3:26" ht="24" customHeight="1">
      <c r="F112" s="138" t="s">
        <v>100</v>
      </c>
      <c r="I112" s="317" t="s">
        <v>89</v>
      </c>
    </row>
    <row r="113" spans="3:11" ht="24" customHeight="1">
      <c r="F113" s="138" t="s">
        <v>169</v>
      </c>
      <c r="J113" s="261" t="s">
        <v>199</v>
      </c>
      <c r="K113" s="6"/>
    </row>
    <row r="114" spans="3:11" ht="24" customHeight="1">
      <c r="F114" t="s">
        <v>226</v>
      </c>
      <c r="K114" s="261" t="s">
        <v>199</v>
      </c>
    </row>
    <row r="115" spans="3:11" ht="24" customHeight="1">
      <c r="F115" s="138"/>
    </row>
    <row r="116" spans="3:11" ht="16.5" customHeight="1">
      <c r="F116" s="1" t="s">
        <v>132</v>
      </c>
    </row>
    <row r="117" spans="3:11" ht="15.6" customHeight="1" thickBot="1">
      <c r="C117" s="562" t="s">
        <v>239</v>
      </c>
      <c r="F117" s="1"/>
    </row>
    <row r="118" spans="3:11" ht="10.5" customHeight="1">
      <c r="C118" s="562"/>
      <c r="F118" s="501" t="s">
        <v>238</v>
      </c>
      <c r="G118" s="502"/>
      <c r="H118" s="502"/>
      <c r="I118" s="502"/>
      <c r="J118" s="502"/>
      <c r="K118" s="503"/>
    </row>
    <row r="119" spans="3:11" ht="77.25" customHeight="1">
      <c r="C119" s="562"/>
      <c r="F119" s="559" t="s">
        <v>199</v>
      </c>
      <c r="G119" s="560"/>
      <c r="H119" s="560"/>
      <c r="I119" s="560"/>
      <c r="J119" s="560"/>
      <c r="K119" s="561"/>
    </row>
    <row r="120" spans="3:11" ht="22.5" customHeight="1">
      <c r="C120" s="562"/>
      <c r="F120" s="436"/>
      <c r="G120" s="437"/>
      <c r="H120" s="437"/>
      <c r="I120" s="437"/>
      <c r="J120" s="437"/>
      <c r="K120" s="438"/>
    </row>
    <row r="121" spans="3:11" ht="22.5" customHeight="1">
      <c r="C121" s="562"/>
      <c r="D121" s="339" t="s">
        <v>29</v>
      </c>
      <c r="F121" s="436"/>
      <c r="G121" s="437"/>
      <c r="H121" s="437"/>
      <c r="I121" s="437"/>
      <c r="J121" s="437"/>
      <c r="K121" s="438"/>
    </row>
    <row r="122" spans="3:11" ht="22.5" customHeight="1">
      <c r="C122" s="562"/>
      <c r="F122" s="436"/>
      <c r="G122" s="437"/>
      <c r="H122" s="437"/>
      <c r="I122" s="437"/>
      <c r="J122" s="437"/>
      <c r="K122" s="438"/>
    </row>
    <row r="123" spans="3:11" ht="22.5" customHeight="1">
      <c r="C123" s="562"/>
      <c r="F123" s="436"/>
      <c r="G123" s="437"/>
      <c r="H123" s="437"/>
      <c r="I123" s="437"/>
      <c r="J123" s="437"/>
      <c r="K123" s="438"/>
    </row>
    <row r="124" spans="3:11" ht="22.5" customHeight="1">
      <c r="C124" s="562"/>
      <c r="F124" s="436"/>
      <c r="G124" s="437"/>
      <c r="H124" s="437"/>
      <c r="I124" s="437"/>
      <c r="J124" s="437"/>
      <c r="K124" s="438"/>
    </row>
    <row r="125" spans="3:11" ht="22.5" customHeight="1" thickBot="1">
      <c r="C125" s="562"/>
      <c r="F125" s="439"/>
      <c r="G125" s="440"/>
      <c r="H125" s="440"/>
      <c r="I125" s="440"/>
      <c r="J125" s="440"/>
      <c r="K125" s="441"/>
    </row>
    <row r="126" spans="3:11" ht="22.5" customHeight="1">
      <c r="C126" s="562"/>
    </row>
    <row r="127" spans="3:11" ht="22.5" customHeight="1" thickBot="1">
      <c r="C127" s="371"/>
      <c r="F127" s="79" t="s">
        <v>141</v>
      </c>
    </row>
    <row r="128" spans="3:11" ht="27" customHeight="1">
      <c r="F128" s="501" t="s">
        <v>227</v>
      </c>
      <c r="G128" s="502"/>
      <c r="H128" s="502"/>
      <c r="I128" s="502"/>
      <c r="J128" s="502"/>
      <c r="K128" s="503"/>
    </row>
    <row r="129" spans="3:11" ht="33.6" customHeight="1">
      <c r="F129" s="559" t="s">
        <v>199</v>
      </c>
      <c r="G129" s="560"/>
      <c r="H129" s="560"/>
      <c r="I129" s="560"/>
      <c r="J129" s="560"/>
      <c r="K129" s="561"/>
    </row>
    <row r="130" spans="3:11" ht="22.5" customHeight="1">
      <c r="F130" s="436"/>
      <c r="G130" s="437"/>
      <c r="H130" s="437"/>
      <c r="I130" s="437"/>
      <c r="J130" s="437"/>
      <c r="K130" s="438"/>
    </row>
    <row r="131" spans="3:11" ht="22.5" customHeight="1">
      <c r="F131" s="436"/>
      <c r="G131" s="437"/>
      <c r="H131" s="437"/>
      <c r="I131" s="437"/>
      <c r="J131" s="437"/>
      <c r="K131" s="438"/>
    </row>
    <row r="132" spans="3:11" ht="22.5" customHeight="1" thickBot="1">
      <c r="F132" s="439"/>
      <c r="G132" s="440"/>
      <c r="H132" s="440"/>
      <c r="I132" s="440"/>
      <c r="J132" s="440"/>
      <c r="K132" s="441"/>
    </row>
    <row r="133" spans="3:11" ht="22.5" customHeight="1">
      <c r="C133" s="371"/>
      <c r="F133" s="63"/>
    </row>
    <row r="134" spans="3:11" ht="17.100000000000001" customHeight="1"/>
    <row r="135" spans="3:11">
      <c r="C135" s="371"/>
    </row>
  </sheetData>
  <sheetProtection algorithmName="SHA-512" hashValue="dYEEVF6p0basNVKY3gwzZAVM5p3zHcEgEsoOUScOGibgbtnixEy1iJrUsXKn6KKCn2AcEqgtd0L1NvZoc//25A==" saltValue="lmcl1KMAmbzTibgPCItDcA==" spinCount="100000" sheet="1" scenarios="1" formatRows="0" selectLockedCells="1"/>
  <protectedRanges>
    <protectedRange algorithmName="SHA-512" hashValue="SXlUg2gb/jUG5XdWPTrQzKmy+vMLxlZsEXUy6BBuW8n+HX6TfgklFGgxRaii57v/stqP/WaJRr7dc7a2qrK90Q==" saltValue="NMZA+K0/1tem8pCBjDzojg==" spinCount="100000" sqref="F129:K132 F119:K125 K114 J113 I112 J111 K110 G85:H89 F61:H65 G78:J82 F33:K37 G71:J75 K59:K63 F52:G56 G41:J45 G22:K26 G14:K18 K97:K102 G97:H102" name="Section F to I"/>
  </protectedRanges>
  <mergeCells count="65">
    <mergeCell ref="N12:N17"/>
    <mergeCell ref="C14:C18"/>
    <mergeCell ref="G13:I13"/>
    <mergeCell ref="N31:N37"/>
    <mergeCell ref="F129:K132"/>
    <mergeCell ref="K104:K105"/>
    <mergeCell ref="F110:J110"/>
    <mergeCell ref="C117:C126"/>
    <mergeCell ref="F118:K118"/>
    <mergeCell ref="F119:K125"/>
    <mergeCell ref="F128:K128"/>
    <mergeCell ref="J104:J105"/>
    <mergeCell ref="G86:H86"/>
    <mergeCell ref="G87:H87"/>
    <mergeCell ref="G88:H88"/>
    <mergeCell ref="G89:H89"/>
    <mergeCell ref="C96:C105"/>
    <mergeCell ref="G85:H85"/>
    <mergeCell ref="G78:H78"/>
    <mergeCell ref="I78:J78"/>
    <mergeCell ref="G79:H79"/>
    <mergeCell ref="I79:J79"/>
    <mergeCell ref="G80:H80"/>
    <mergeCell ref="I80:J80"/>
    <mergeCell ref="G81:H81"/>
    <mergeCell ref="I81:J81"/>
    <mergeCell ref="G82:H82"/>
    <mergeCell ref="I82:J82"/>
    <mergeCell ref="G84:H84"/>
    <mergeCell ref="G74:H74"/>
    <mergeCell ref="I74:J74"/>
    <mergeCell ref="G75:H75"/>
    <mergeCell ref="I75:J75"/>
    <mergeCell ref="G77:H77"/>
    <mergeCell ref="I77:J77"/>
    <mergeCell ref="G71:H71"/>
    <mergeCell ref="I71:J71"/>
    <mergeCell ref="G72:H72"/>
    <mergeCell ref="I72:J72"/>
    <mergeCell ref="G73:H73"/>
    <mergeCell ref="I73:J73"/>
    <mergeCell ref="G70:H70"/>
    <mergeCell ref="I70:J70"/>
    <mergeCell ref="F20:F21"/>
    <mergeCell ref="G20:G21"/>
    <mergeCell ref="H20:H21"/>
    <mergeCell ref="I20:K20"/>
    <mergeCell ref="K31:K32"/>
    <mergeCell ref="F39:F40"/>
    <mergeCell ref="G39:H39"/>
    <mergeCell ref="I39:I40"/>
    <mergeCell ref="J39:J40"/>
    <mergeCell ref="J55:K56"/>
    <mergeCell ref="F31:F32"/>
    <mergeCell ref="G31:G32"/>
    <mergeCell ref="H31:H32"/>
    <mergeCell ref="I31:J31"/>
    <mergeCell ref="C29:C38"/>
    <mergeCell ref="F4:K4"/>
    <mergeCell ref="G6:H6"/>
    <mergeCell ref="J6:K6"/>
    <mergeCell ref="F11:F12"/>
    <mergeCell ref="G11:I11"/>
    <mergeCell ref="J11:K11"/>
    <mergeCell ref="J12:J13"/>
  </mergeCells>
  <conditionalFormatting sqref="F33:F37">
    <cfRule type="containsText" dxfId="153" priority="3" operator="containsText" text="Special Event">
      <formula>NOT(ISERROR(SEARCH("Special Event",F33)))</formula>
    </cfRule>
  </conditionalFormatting>
  <conditionalFormatting sqref="F119:K125 F129:K132">
    <cfRule type="containsText" dxfId="152" priority="1" operator="containsText" text="click to enter.">
      <formula>NOT(ISERROR(SEARCH("click to enter.",F119)))</formula>
    </cfRule>
  </conditionalFormatting>
  <conditionalFormatting sqref="G6:H6 J6:K6">
    <cfRule type="containsText" dxfId="151" priority="6" operator="containsText" text="click to enter.">
      <formula>NOT(ISERROR(SEARCH("click to enter.",G6)))</formula>
    </cfRule>
  </conditionalFormatting>
  <conditionalFormatting sqref="G14:K18 G22:K26 N31 G33:K37 G41:J45 F52:G56 K59:K63 F61:G65 G71:J75 G78:J82 G85:H89 K97:K102 J111 J113 K114">
    <cfRule type="containsText" dxfId="150" priority="4" operator="containsText" text="click to enter.">
      <formula>NOT(ISERROR(SEARCH("click to enter.",F14)))</formula>
    </cfRule>
  </conditionalFormatting>
  <conditionalFormatting sqref="J97:J101">
    <cfRule type="containsText" dxfId="149" priority="5" operator="containsText" text="click to enter.">
      <formula>NOT(ISERROR(SEARCH("click to enter.",J97)))</formula>
    </cfRule>
  </conditionalFormatting>
  <conditionalFormatting sqref="K29 K110 I112">
    <cfRule type="containsText" dxfId="148" priority="2" operator="containsText" text="click to select">
      <formula>NOT(ISERROR(SEARCH("click to select",I29)))</formula>
    </cfRule>
  </conditionalFormatting>
  <dataValidations count="3">
    <dataValidation type="list" allowBlank="1" showInputMessage="1" showErrorMessage="1" sqref="G97:G101" xr:uid="{42260A5E-9B3D-4929-AFD7-767D45FD587C}">
      <formula1>Months</formula1>
    </dataValidation>
    <dataValidation type="list" allowBlank="1" showInputMessage="1" showErrorMessage="1" sqref="H97:H101" xr:uid="{05D0C4BC-7877-4686-B491-FBB85343C4AF}">
      <formula1>FY_2</formula1>
    </dataValidation>
    <dataValidation type="list" allowBlank="1" showInputMessage="1" showErrorMessage="1" sqref="M30 K29 I112 H61:H65 K110" xr:uid="{6BEBE45F-DE92-4314-AC41-9DB4F62D62BC}">
      <formula1>Y_N</formula1>
    </dataValidation>
  </dataValidations>
  <pageMargins left="0.7" right="0.7" top="0.75" bottom="0.75" header="0.3" footer="0.3"/>
  <pageSetup scale="63" orientation="portrait" r:id="rId1"/>
  <headerFooter>
    <oddHeader>&amp;COrange County Transportation Authority&amp;R2024 Measure M2 Call for Projec ts
Project V Application</oddHeader>
  </headerFooter>
  <rowBreaks count="1" manualBreakCount="1">
    <brk id="90" min="4"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35B7A-C3AB-462E-A9E3-7204F1DA71B2}">
  <sheetPr>
    <tabColor theme="5" tint="-0.249977111117893"/>
  </sheetPr>
  <dimension ref="A2:Z168"/>
  <sheetViews>
    <sheetView showGridLines="0" topLeftCell="D1" zoomScaleNormal="100" zoomScaleSheetLayoutView="100" workbookViewId="0">
      <selection activeCell="F17" sqref="F17:H19"/>
    </sheetView>
  </sheetViews>
  <sheetFormatPr defaultRowHeight="15"/>
  <cols>
    <col min="1" max="2" width="3.140625" style="336" customWidth="1"/>
    <col min="3" max="3" width="25.85546875" style="336" customWidth="1"/>
    <col min="4" max="4" width="5.140625" style="336" customWidth="1"/>
    <col min="5" max="5" width="2.85546875" customWidth="1"/>
    <col min="6" max="6" width="27.5703125" customWidth="1"/>
    <col min="7" max="7" width="14.28515625" customWidth="1"/>
    <col min="8" max="8" width="14.140625" customWidth="1"/>
    <col min="9" max="9" width="13.42578125" customWidth="1"/>
    <col min="10" max="10" width="14" customWidth="1"/>
    <col min="11" max="11" width="14.28515625" customWidth="1"/>
    <col min="12" max="12" width="13.28515625" customWidth="1"/>
    <col min="13" max="13" width="13.42578125" customWidth="1"/>
    <col min="14" max="14" width="13.140625" customWidth="1"/>
    <col min="15" max="15" width="13.7109375" customWidth="1"/>
    <col min="16" max="16" width="1" customWidth="1"/>
    <col min="17" max="17" width="10.28515625" style="336" bestFit="1" customWidth="1"/>
    <col min="18" max="18" width="34.7109375" style="336" customWidth="1"/>
    <col min="19" max="19" width="12.42578125" style="336" customWidth="1"/>
    <col min="21" max="21" width="12.5703125" bestFit="1" customWidth="1"/>
  </cols>
  <sheetData>
    <row r="2" spans="1:19" ht="8.1" customHeight="1"/>
    <row r="3" spans="1:19">
      <c r="F3" s="13" t="s">
        <v>0</v>
      </c>
      <c r="G3" s="12"/>
      <c r="H3" s="12"/>
      <c r="I3" s="12"/>
      <c r="J3" s="12"/>
      <c r="K3" s="12"/>
      <c r="L3" s="12"/>
      <c r="M3" s="12"/>
      <c r="N3" s="12"/>
      <c r="O3" s="12"/>
    </row>
    <row r="4" spans="1:19" ht="32.450000000000003" customHeight="1">
      <c r="C4" s="365" t="s">
        <v>33</v>
      </c>
      <c r="F4" s="446" t="s">
        <v>1</v>
      </c>
      <c r="G4" s="446"/>
      <c r="H4" s="446"/>
      <c r="I4" s="446"/>
      <c r="J4" s="446"/>
      <c r="K4" s="446"/>
      <c r="L4" s="446"/>
      <c r="M4" s="446"/>
      <c r="N4" s="446"/>
      <c r="O4" s="446"/>
      <c r="R4" s="365" t="s">
        <v>205</v>
      </c>
    </row>
    <row r="6" spans="1:19" s="3" customFormat="1" ht="25.5" customHeight="1">
      <c r="A6" s="344"/>
      <c r="B6" s="344"/>
      <c r="C6" s="344"/>
      <c r="D6" s="344"/>
      <c r="F6" s="189" t="s">
        <v>274</v>
      </c>
      <c r="G6" s="448" t="str">
        <f>G9</f>
        <v>click to enter.</v>
      </c>
      <c r="H6" s="448"/>
      <c r="I6" s="448"/>
      <c r="J6" s="448"/>
      <c r="K6" s="190" t="s">
        <v>64</v>
      </c>
      <c r="L6" s="259" t="s">
        <v>199</v>
      </c>
      <c r="M6" s="191"/>
      <c r="N6" s="191"/>
      <c r="Q6" s="344"/>
      <c r="R6" s="344"/>
      <c r="S6" s="344"/>
    </row>
    <row r="7" spans="1:19" ht="18.75">
      <c r="F7" s="2"/>
    </row>
    <row r="8" spans="1:19">
      <c r="E8" s="13" t="s">
        <v>34</v>
      </c>
      <c r="F8" s="13" t="s">
        <v>35</v>
      </c>
      <c r="G8" s="12"/>
      <c r="H8" s="12"/>
      <c r="I8" s="12"/>
      <c r="J8" s="12"/>
      <c r="K8" s="12"/>
      <c r="L8" s="12"/>
      <c r="M8" s="12"/>
      <c r="N8" s="12"/>
      <c r="O8" s="12"/>
    </row>
    <row r="9" spans="1:19" ht="30.6" customHeight="1">
      <c r="F9" s="262" t="s">
        <v>37</v>
      </c>
      <c r="G9" s="450" t="s">
        <v>199</v>
      </c>
      <c r="H9" s="450"/>
      <c r="I9" s="450"/>
      <c r="J9" s="450"/>
      <c r="K9" s="450"/>
      <c r="L9" s="450"/>
      <c r="M9" s="450"/>
    </row>
    <row r="10" spans="1:19" ht="33" customHeight="1">
      <c r="F10" s="1" t="s">
        <v>36</v>
      </c>
      <c r="G10" s="518" t="s">
        <v>89</v>
      </c>
      <c r="H10" s="518"/>
      <c r="M10" s="16" t="s">
        <v>267</v>
      </c>
      <c r="N10" s="260" t="s">
        <v>199</v>
      </c>
      <c r="R10" s="527" t="s">
        <v>325</v>
      </c>
    </row>
    <row r="11" spans="1:19" ht="33" customHeight="1">
      <c r="F11" s="1"/>
      <c r="G11" s="287"/>
      <c r="H11" s="287"/>
      <c r="M11" s="16" t="s">
        <v>329</v>
      </c>
      <c r="N11" s="260" t="s">
        <v>199</v>
      </c>
      <c r="R11" s="516"/>
    </row>
    <row r="12" spans="1:19" ht="15.6" customHeight="1">
      <c r="F12" s="1"/>
      <c r="G12" s="43"/>
      <c r="R12" s="516"/>
    </row>
    <row r="13" spans="1:19" ht="31.5" customHeight="1">
      <c r="F13" s="452" t="s">
        <v>367</v>
      </c>
      <c r="G13" s="452"/>
      <c r="H13" s="452"/>
      <c r="I13" s="452"/>
      <c r="J13" s="318" t="s">
        <v>89</v>
      </c>
      <c r="M13" s="15" t="s">
        <v>73</v>
      </c>
      <c r="N13" s="260" t="s">
        <v>199</v>
      </c>
      <c r="R13" s="516"/>
    </row>
    <row r="14" spans="1:19" ht="18.600000000000001" customHeight="1">
      <c r="C14" s="358"/>
      <c r="F14" s="66" t="s">
        <v>75</v>
      </c>
      <c r="G14" s="43"/>
      <c r="I14" s="16"/>
      <c r="J14" s="65"/>
      <c r="K14" s="65"/>
      <c r="L14" s="65"/>
      <c r="M14" s="65"/>
      <c r="N14" s="65"/>
    </row>
    <row r="15" spans="1:19" ht="18.600000000000001" customHeight="1">
      <c r="C15" s="358"/>
      <c r="F15" s="66"/>
      <c r="G15" s="43"/>
      <c r="I15" s="16"/>
      <c r="J15" s="65"/>
      <c r="K15" s="65"/>
      <c r="L15" s="65"/>
      <c r="M15" s="65"/>
      <c r="N15" s="65"/>
    </row>
    <row r="16" spans="1:19" ht="18.600000000000001" customHeight="1">
      <c r="C16" s="358"/>
      <c r="F16" s="460" t="s">
        <v>151</v>
      </c>
      <c r="G16" s="460"/>
      <c r="H16" s="460"/>
      <c r="J16" s="460" t="s">
        <v>150</v>
      </c>
      <c r="K16" s="460"/>
      <c r="L16" s="460"/>
      <c r="M16" s="460"/>
      <c r="N16" s="460"/>
    </row>
    <row r="17" spans="3:26" ht="22.5" customHeight="1">
      <c r="C17" s="519" t="s">
        <v>188</v>
      </c>
      <c r="E17">
        <v>1</v>
      </c>
      <c r="F17" s="521" t="s">
        <v>145</v>
      </c>
      <c r="G17" s="521"/>
      <c r="H17" s="521"/>
      <c r="J17" s="522" t="s">
        <v>89</v>
      </c>
      <c r="K17" s="522"/>
      <c r="L17" s="522"/>
      <c r="M17" s="522"/>
      <c r="N17" s="522"/>
      <c r="R17" s="519" t="s">
        <v>152</v>
      </c>
    </row>
    <row r="18" spans="3:26" ht="22.5" customHeight="1">
      <c r="C18" s="519"/>
      <c r="E18">
        <v>2</v>
      </c>
      <c r="F18" s="521" t="s">
        <v>148</v>
      </c>
      <c r="G18" s="521"/>
      <c r="H18" s="521"/>
      <c r="I18" s="15"/>
      <c r="J18" s="522" t="s">
        <v>89</v>
      </c>
      <c r="K18" s="522"/>
      <c r="L18" s="522"/>
      <c r="M18" s="522"/>
      <c r="N18" s="522"/>
      <c r="R18" s="519"/>
    </row>
    <row r="19" spans="3:26" ht="22.5" customHeight="1">
      <c r="C19" s="519"/>
      <c r="E19">
        <v>3</v>
      </c>
      <c r="F19" s="521" t="s">
        <v>149</v>
      </c>
      <c r="G19" s="521"/>
      <c r="H19" s="521"/>
      <c r="I19" s="15"/>
      <c r="J19" s="522" t="s">
        <v>89</v>
      </c>
      <c r="K19" s="522"/>
      <c r="L19" s="522"/>
      <c r="M19" s="522"/>
      <c r="N19" s="522"/>
      <c r="R19" s="519"/>
    </row>
    <row r="20" spans="3:26" ht="22.5" customHeight="1">
      <c r="C20" s="519"/>
      <c r="E20">
        <v>4</v>
      </c>
      <c r="F20" s="521" t="s">
        <v>146</v>
      </c>
      <c r="G20" s="521"/>
      <c r="H20" s="521"/>
      <c r="I20" s="15"/>
      <c r="J20" s="522" t="s">
        <v>89</v>
      </c>
      <c r="K20" s="522"/>
      <c r="L20" s="522"/>
      <c r="M20" s="522"/>
      <c r="N20" s="522"/>
      <c r="R20" s="519"/>
    </row>
    <row r="21" spans="3:26" ht="22.5" customHeight="1">
      <c r="C21" s="519"/>
      <c r="E21">
        <v>5</v>
      </c>
      <c r="F21" s="521" t="s">
        <v>147</v>
      </c>
      <c r="G21" s="521"/>
      <c r="H21" s="521"/>
      <c r="I21" s="15"/>
      <c r="J21" s="522" t="s">
        <v>89</v>
      </c>
      <c r="K21" s="522"/>
      <c r="L21" s="522"/>
      <c r="M21" s="522"/>
      <c r="N21" s="522"/>
      <c r="R21" s="519"/>
    </row>
    <row r="22" spans="3:26">
      <c r="C22" s="516" t="s">
        <v>324</v>
      </c>
    </row>
    <row r="23" spans="3:26" ht="21.6" customHeight="1">
      <c r="C23" s="516"/>
      <c r="F23" s="1" t="s">
        <v>231</v>
      </c>
      <c r="J23" s="232" t="s">
        <v>89</v>
      </c>
    </row>
    <row r="24" spans="3:26" ht="16.5" customHeight="1" thickBot="1">
      <c r="C24" s="516"/>
    </row>
    <row r="25" spans="3:26" ht="86.1" customHeight="1">
      <c r="F25" s="464" t="s">
        <v>253</v>
      </c>
      <c r="G25" s="465"/>
      <c r="H25" s="465"/>
      <c r="I25" s="465"/>
      <c r="J25" s="465"/>
      <c r="K25" s="465"/>
      <c r="L25" s="465"/>
      <c r="M25" s="465"/>
      <c r="N25" s="466"/>
    </row>
    <row r="26" spans="3:26" ht="33.950000000000003" customHeight="1">
      <c r="C26" s="566" t="s">
        <v>376</v>
      </c>
      <c r="F26" s="507" t="s">
        <v>199</v>
      </c>
      <c r="G26" s="437"/>
      <c r="H26" s="437"/>
      <c r="I26" s="437"/>
      <c r="J26" s="437"/>
      <c r="K26" s="437"/>
      <c r="L26" s="437"/>
      <c r="M26" s="437"/>
      <c r="N26" s="438"/>
      <c r="R26" s="366"/>
      <c r="S26" s="344"/>
      <c r="T26" s="3"/>
      <c r="U26" s="3"/>
      <c r="V26" s="3"/>
      <c r="W26" s="3"/>
      <c r="X26" s="3"/>
      <c r="Y26" s="3"/>
      <c r="Z26" s="3"/>
    </row>
    <row r="27" spans="3:26" ht="33.950000000000003" customHeight="1">
      <c r="C27" s="523"/>
      <c r="F27" s="507"/>
      <c r="G27" s="437"/>
      <c r="H27" s="437"/>
      <c r="I27" s="437"/>
      <c r="J27" s="437"/>
      <c r="K27" s="437"/>
      <c r="L27" s="437"/>
      <c r="M27" s="437"/>
      <c r="N27" s="438"/>
      <c r="R27" s="366"/>
      <c r="S27" s="344"/>
      <c r="T27" s="3"/>
      <c r="U27" s="3"/>
      <c r="V27" s="3"/>
      <c r="W27" s="3"/>
      <c r="X27" s="3"/>
      <c r="Y27" s="3"/>
      <c r="Z27" s="3"/>
    </row>
    <row r="28" spans="3:26" ht="33.950000000000003" customHeight="1">
      <c r="C28" s="523"/>
      <c r="F28" s="507"/>
      <c r="G28" s="437"/>
      <c r="H28" s="437"/>
      <c r="I28" s="437"/>
      <c r="J28" s="437"/>
      <c r="K28" s="437"/>
      <c r="L28" s="437"/>
      <c r="M28" s="437"/>
      <c r="N28" s="438"/>
      <c r="R28" s="366"/>
      <c r="S28" s="344"/>
      <c r="T28" s="3"/>
      <c r="U28" s="3"/>
      <c r="V28" s="3"/>
      <c r="W28" s="3"/>
      <c r="X28" s="3"/>
      <c r="Y28" s="3"/>
      <c r="Z28" s="3"/>
    </row>
    <row r="29" spans="3:26" ht="33.950000000000003" customHeight="1">
      <c r="C29" s="523"/>
      <c r="F29" s="507"/>
      <c r="G29" s="437"/>
      <c r="H29" s="437"/>
      <c r="I29" s="437"/>
      <c r="J29" s="437"/>
      <c r="K29" s="437"/>
      <c r="L29" s="437"/>
      <c r="M29" s="437"/>
      <c r="N29" s="438"/>
      <c r="R29" s="366"/>
      <c r="S29" s="344"/>
      <c r="T29" s="3"/>
      <c r="U29" s="3"/>
      <c r="V29" s="3"/>
      <c r="W29" s="3"/>
      <c r="X29" s="3"/>
      <c r="Y29" s="3"/>
      <c r="Z29" s="3"/>
    </row>
    <row r="30" spans="3:26" ht="33.950000000000003" customHeight="1">
      <c r="C30" s="523"/>
      <c r="F30" s="436"/>
      <c r="G30" s="437"/>
      <c r="H30" s="437"/>
      <c r="I30" s="437"/>
      <c r="J30" s="437"/>
      <c r="K30" s="437"/>
      <c r="L30" s="437"/>
      <c r="M30" s="437"/>
      <c r="N30" s="438"/>
      <c r="R30" s="344"/>
      <c r="S30" s="344"/>
      <c r="T30" s="3"/>
      <c r="U30" s="3"/>
      <c r="V30" s="3"/>
      <c r="W30" s="3"/>
      <c r="X30" s="3"/>
      <c r="Y30" s="3"/>
      <c r="Z30" s="3"/>
    </row>
    <row r="31" spans="3:26" ht="33.950000000000003" customHeight="1">
      <c r="C31" s="523"/>
      <c r="F31" s="436"/>
      <c r="G31" s="437"/>
      <c r="H31" s="437"/>
      <c r="I31" s="437"/>
      <c r="J31" s="437"/>
      <c r="K31" s="437"/>
      <c r="L31" s="437"/>
      <c r="M31" s="437"/>
      <c r="N31" s="438"/>
      <c r="R31" s="344"/>
      <c r="S31" s="344"/>
      <c r="T31" s="3"/>
      <c r="U31" s="3"/>
      <c r="V31" s="3"/>
      <c r="W31" s="3"/>
      <c r="X31" s="3"/>
      <c r="Y31" s="3"/>
      <c r="Z31" s="3"/>
    </row>
    <row r="32" spans="3:26" ht="33.950000000000003" customHeight="1">
      <c r="C32" s="523"/>
      <c r="F32" s="436"/>
      <c r="G32" s="437"/>
      <c r="H32" s="437"/>
      <c r="I32" s="437"/>
      <c r="J32" s="437"/>
      <c r="K32" s="437"/>
      <c r="L32" s="437"/>
      <c r="M32" s="437"/>
      <c r="N32" s="438"/>
      <c r="R32" s="344"/>
      <c r="S32" s="344"/>
      <c r="T32" s="3"/>
      <c r="U32" s="3"/>
      <c r="V32" s="3"/>
      <c r="W32" s="3"/>
      <c r="X32" s="3"/>
      <c r="Y32" s="3"/>
      <c r="Z32" s="3"/>
    </row>
    <row r="33" spans="1:26" ht="33.950000000000003" customHeight="1" thickBot="1">
      <c r="C33" s="523"/>
      <c r="F33" s="439"/>
      <c r="G33" s="440"/>
      <c r="H33" s="440"/>
      <c r="I33" s="440"/>
      <c r="J33" s="440"/>
      <c r="K33" s="440"/>
      <c r="L33" s="440"/>
      <c r="M33" s="440"/>
      <c r="N33" s="441"/>
      <c r="R33" s="344"/>
      <c r="S33" s="344"/>
      <c r="T33" s="3"/>
      <c r="U33" s="3"/>
      <c r="V33" s="3"/>
      <c r="W33" s="3"/>
      <c r="X33" s="3"/>
      <c r="Y33" s="3"/>
      <c r="Z33" s="3"/>
    </row>
    <row r="34" spans="1:26" ht="19.5" customHeight="1">
      <c r="F34" s="7"/>
    </row>
    <row r="35" spans="1:26" ht="19.5" customHeight="1">
      <c r="F35" s="7"/>
    </row>
    <row r="36" spans="1:26">
      <c r="E36" s="13" t="s">
        <v>38</v>
      </c>
      <c r="F36" s="13" t="s">
        <v>39</v>
      </c>
      <c r="G36" s="12"/>
      <c r="H36" s="12"/>
      <c r="I36" s="12"/>
      <c r="J36" s="12"/>
      <c r="K36" s="12"/>
      <c r="L36" s="12"/>
      <c r="M36" s="12"/>
      <c r="N36" s="12"/>
      <c r="O36" s="12"/>
    </row>
    <row r="38" spans="1:26">
      <c r="F38" s="447" t="s">
        <v>40</v>
      </c>
      <c r="G38" s="447"/>
      <c r="H38" s="447"/>
      <c r="I38" s="447"/>
      <c r="J38" s="447"/>
      <c r="K38" s="447"/>
      <c r="L38" s="447"/>
      <c r="M38" s="447"/>
      <c r="N38" s="447"/>
      <c r="O38" s="447"/>
    </row>
    <row r="39" spans="1:26" ht="42.6" customHeight="1">
      <c r="C39" s="359"/>
      <c r="F39" s="426" t="s">
        <v>242</v>
      </c>
      <c r="G39" s="426"/>
      <c r="H39" s="426"/>
      <c r="I39" s="426"/>
      <c r="J39" s="426"/>
      <c r="K39" s="426"/>
      <c r="L39" s="426"/>
      <c r="M39" s="426"/>
      <c r="N39" s="426"/>
      <c r="O39" s="426"/>
      <c r="P39" s="18"/>
    </row>
    <row r="40" spans="1:26">
      <c r="C40" s="359"/>
      <c r="P40" s="18"/>
    </row>
    <row r="41" spans="1:26" s="9" customFormat="1" ht="24.75">
      <c r="A41" s="345"/>
      <c r="B41" s="345"/>
      <c r="C41" s="345"/>
      <c r="D41" s="336"/>
      <c r="G41" s="135" t="s">
        <v>192</v>
      </c>
      <c r="H41" s="27" t="s">
        <v>6</v>
      </c>
      <c r="I41" s="27" t="s">
        <v>7</v>
      </c>
      <c r="J41" s="27" t="s">
        <v>8</v>
      </c>
      <c r="K41" s="27" t="s">
        <v>9</v>
      </c>
      <c r="L41" s="27" t="s">
        <v>10</v>
      </c>
      <c r="M41" s="27" t="s">
        <v>11</v>
      </c>
      <c r="N41" s="27" t="s">
        <v>12</v>
      </c>
      <c r="O41"/>
      <c r="P41"/>
      <c r="Q41" s="345"/>
      <c r="R41" s="345"/>
      <c r="S41" s="345" t="s">
        <v>196</v>
      </c>
    </row>
    <row r="42" spans="1:26" ht="14.45" customHeight="1">
      <c r="C42" s="525" t="s">
        <v>65</v>
      </c>
      <c r="F42" s="6" t="s">
        <v>74</v>
      </c>
      <c r="G42" s="144" t="s">
        <v>191</v>
      </c>
      <c r="H42" s="145" t="s">
        <v>161</v>
      </c>
      <c r="I42" s="145" t="s">
        <v>162</v>
      </c>
      <c r="J42" s="145" t="s">
        <v>163</v>
      </c>
      <c r="K42" s="145" t="s">
        <v>164</v>
      </c>
      <c r="L42" s="145" t="s">
        <v>165</v>
      </c>
      <c r="M42" s="145" t="s">
        <v>166</v>
      </c>
      <c r="N42" s="145" t="s">
        <v>167</v>
      </c>
      <c r="O42" s="146" t="s">
        <v>13</v>
      </c>
    </row>
    <row r="43" spans="1:26" ht="30">
      <c r="C43" s="525"/>
      <c r="E43" s="8">
        <v>1</v>
      </c>
      <c r="F43" s="320" t="str">
        <f>'Proj 2_Sect A-E'!$F$17</f>
        <v>[ex -- service area/route 1]</v>
      </c>
      <c r="G43" s="263" t="s">
        <v>69</v>
      </c>
      <c r="H43" s="264" t="s">
        <v>69</v>
      </c>
      <c r="I43" s="265" t="s">
        <v>69</v>
      </c>
      <c r="J43" s="265" t="s">
        <v>69</v>
      </c>
      <c r="K43" s="265" t="s">
        <v>69</v>
      </c>
      <c r="L43" s="265" t="s">
        <v>69</v>
      </c>
      <c r="M43" s="265" t="s">
        <v>69</v>
      </c>
      <c r="N43" s="265" t="s">
        <v>69</v>
      </c>
      <c r="O43" s="158">
        <f>SUM(H43:N43)</f>
        <v>0</v>
      </c>
    </row>
    <row r="44" spans="1:26" ht="30">
      <c r="C44" s="525"/>
      <c r="E44" s="8">
        <v>2</v>
      </c>
      <c r="F44" s="321" t="str">
        <f>'Proj 2_Sect A-E'!$F$18</f>
        <v>[ex -- service area/route 2]</v>
      </c>
      <c r="G44" s="263" t="s">
        <v>69</v>
      </c>
      <c r="H44" s="264" t="s">
        <v>69</v>
      </c>
      <c r="I44" s="265" t="s">
        <v>69</v>
      </c>
      <c r="J44" s="265" t="s">
        <v>69</v>
      </c>
      <c r="K44" s="265" t="s">
        <v>69</v>
      </c>
      <c r="L44" s="265" t="s">
        <v>69</v>
      </c>
      <c r="M44" s="265" t="s">
        <v>69</v>
      </c>
      <c r="N44" s="265" t="s">
        <v>69</v>
      </c>
      <c r="O44" s="158">
        <f t="shared" ref="O44:O46" si="0">SUM(H44:N44)</f>
        <v>0</v>
      </c>
    </row>
    <row r="45" spans="1:26" ht="30">
      <c r="C45" s="525"/>
      <c r="E45" s="8">
        <v>3</v>
      </c>
      <c r="F45" s="321" t="str">
        <f>'Proj 2_Sect A-E'!$F$19</f>
        <v>[ex -- service area/route 3]</v>
      </c>
      <c r="G45" s="263" t="s">
        <v>69</v>
      </c>
      <c r="H45" s="264" t="s">
        <v>69</v>
      </c>
      <c r="I45" s="265" t="s">
        <v>69</v>
      </c>
      <c r="J45" s="265" t="s">
        <v>69</v>
      </c>
      <c r="K45" s="265" t="s">
        <v>69</v>
      </c>
      <c r="L45" s="265" t="s">
        <v>69</v>
      </c>
      <c r="M45" s="265" t="s">
        <v>69</v>
      </c>
      <c r="N45" s="265" t="s">
        <v>69</v>
      </c>
      <c r="O45" s="158">
        <f t="shared" si="0"/>
        <v>0</v>
      </c>
    </row>
    <row r="46" spans="1:26" ht="30">
      <c r="C46" s="525"/>
      <c r="E46" s="8">
        <v>4</v>
      </c>
      <c r="F46" s="321" t="str">
        <f>'Proj 2_Sect A-E'!$F$20</f>
        <v>[ex -- service area/route 4]</v>
      </c>
      <c r="G46" s="263" t="s">
        <v>69</v>
      </c>
      <c r="H46" s="264" t="s">
        <v>69</v>
      </c>
      <c r="I46" s="265" t="s">
        <v>69</v>
      </c>
      <c r="J46" s="265" t="s">
        <v>69</v>
      </c>
      <c r="K46" s="265" t="s">
        <v>69</v>
      </c>
      <c r="L46" s="265" t="s">
        <v>69</v>
      </c>
      <c r="M46" s="265" t="s">
        <v>69</v>
      </c>
      <c r="N46" s="265" t="s">
        <v>69</v>
      </c>
      <c r="O46" s="158">
        <f t="shared" si="0"/>
        <v>0</v>
      </c>
    </row>
    <row r="47" spans="1:26" ht="30">
      <c r="C47" s="525"/>
      <c r="E47" s="8">
        <v>5</v>
      </c>
      <c r="F47" s="321" t="str">
        <f>'Proj 2_Sect A-E'!$F$21</f>
        <v>[ex -- service area/route 5]</v>
      </c>
      <c r="G47" s="263" t="s">
        <v>69</v>
      </c>
      <c r="H47" s="264" t="s">
        <v>69</v>
      </c>
      <c r="I47" s="265" t="s">
        <v>69</v>
      </c>
      <c r="J47" s="265" t="s">
        <v>69</v>
      </c>
      <c r="K47" s="265" t="s">
        <v>69</v>
      </c>
      <c r="L47" s="265" t="s">
        <v>69</v>
      </c>
      <c r="M47" s="265" t="s">
        <v>69</v>
      </c>
      <c r="N47" s="265" t="s">
        <v>69</v>
      </c>
      <c r="O47" s="158">
        <f>SUM(H47:N47)</f>
        <v>0</v>
      </c>
    </row>
    <row r="48" spans="1:26">
      <c r="C48" s="359"/>
      <c r="G48" s="160"/>
      <c r="H48" s="161"/>
      <c r="I48" s="161"/>
      <c r="J48" s="161"/>
      <c r="K48" s="161"/>
      <c r="L48" s="161"/>
      <c r="M48" s="161"/>
      <c r="N48" s="161"/>
      <c r="O48" s="159"/>
      <c r="P48" s="18"/>
    </row>
    <row r="49" spans="3:18">
      <c r="C49" s="359" t="s">
        <v>32</v>
      </c>
      <c r="D49" s="336" t="s">
        <v>29</v>
      </c>
      <c r="F49" s="67" t="s">
        <v>44</v>
      </c>
      <c r="G49" s="162">
        <f>SUM(G43:G47)</f>
        <v>0</v>
      </c>
      <c r="H49" s="163">
        <f t="shared" ref="H49:O49" si="1">SUM(H43:H47)</f>
        <v>0</v>
      </c>
      <c r="I49" s="163">
        <f t="shared" si="1"/>
        <v>0</v>
      </c>
      <c r="J49" s="163">
        <f t="shared" si="1"/>
        <v>0</v>
      </c>
      <c r="K49" s="163">
        <f t="shared" si="1"/>
        <v>0</v>
      </c>
      <c r="L49" s="163">
        <f t="shared" si="1"/>
        <v>0</v>
      </c>
      <c r="M49" s="163">
        <f t="shared" si="1"/>
        <v>0</v>
      </c>
      <c r="N49" s="163">
        <f t="shared" si="1"/>
        <v>0</v>
      </c>
      <c r="O49" s="164">
        <f t="shared" si="1"/>
        <v>0</v>
      </c>
      <c r="P49" s="18"/>
    </row>
    <row r="50" spans="3:18">
      <c r="C50" s="359"/>
      <c r="P50" s="18"/>
    </row>
    <row r="51" spans="3:18">
      <c r="C51" s="359"/>
      <c r="P51" s="18"/>
    </row>
    <row r="52" spans="3:18">
      <c r="C52" s="359"/>
      <c r="E52" s="13" t="s">
        <v>42</v>
      </c>
      <c r="F52" s="13" t="s">
        <v>46</v>
      </c>
      <c r="G52" s="12"/>
      <c r="H52" s="12"/>
      <c r="I52" s="12"/>
      <c r="J52" s="12"/>
      <c r="K52" s="12"/>
      <c r="L52" s="12"/>
      <c r="M52" s="12"/>
      <c r="N52" s="12"/>
      <c r="O52" s="12"/>
      <c r="P52" s="18"/>
    </row>
    <row r="53" spans="3:18" ht="14.45" customHeight="1">
      <c r="C53" s="359"/>
      <c r="F53" s="103"/>
      <c r="M53" s="137"/>
      <c r="N53" s="106"/>
      <c r="P53" s="18"/>
    </row>
    <row r="54" spans="3:18" ht="14.45" customHeight="1">
      <c r="C54" s="359"/>
      <c r="F54" s="80" t="s">
        <v>197</v>
      </c>
      <c r="G54" s="80"/>
      <c r="I54" s="181" t="s">
        <v>261</v>
      </c>
      <c r="J54" s="181"/>
      <c r="M54" s="472" t="s">
        <v>318</v>
      </c>
      <c r="N54" s="473"/>
      <c r="P54" s="18"/>
    </row>
    <row r="55" spans="3:18">
      <c r="C55" s="359"/>
      <c r="F55" t="s">
        <v>212</v>
      </c>
      <c r="H55" s="62"/>
      <c r="I55" s="62"/>
      <c r="M55" s="474"/>
      <c r="N55" s="475"/>
      <c r="P55" s="18"/>
    </row>
    <row r="56" spans="3:18" ht="45">
      <c r="C56" s="359"/>
      <c r="E56" s="9"/>
      <c r="F56" s="6" t="s">
        <v>74</v>
      </c>
      <c r="G56" s="100" t="s">
        <v>338</v>
      </c>
      <c r="H56" s="100" t="s">
        <v>339</v>
      </c>
      <c r="I56" s="100" t="s">
        <v>340</v>
      </c>
      <c r="K56" s="101" t="s">
        <v>371</v>
      </c>
      <c r="M56" s="474"/>
      <c r="N56" s="475"/>
      <c r="P56" s="18"/>
      <c r="R56" s="346" t="s">
        <v>265</v>
      </c>
    </row>
    <row r="57" spans="3:18" ht="24" customHeight="1">
      <c r="C57" s="359"/>
      <c r="E57" s="8">
        <v>1</v>
      </c>
      <c r="F57" s="322" t="str">
        <f>IF(J17=$R$57,F17,IF(J17=$R$58,F17,IF(J17=$R$59,F17,"n/a")))</f>
        <v>n/a</v>
      </c>
      <c r="G57" s="255"/>
      <c r="H57" s="256"/>
      <c r="I57" s="130">
        <f>G57+H57</f>
        <v>0</v>
      </c>
      <c r="K57" s="255">
        <v>0</v>
      </c>
      <c r="M57" s="474"/>
      <c r="N57" s="475"/>
      <c r="P57" s="18"/>
      <c r="R57" s="336" t="str">
        <f>dropdowns!D5</f>
        <v>Existing Service - Continuation/Funding Extension</v>
      </c>
    </row>
    <row r="58" spans="3:18" ht="24" customHeight="1">
      <c r="C58" s="526" t="s">
        <v>249</v>
      </c>
      <c r="E58" s="8">
        <v>2</v>
      </c>
      <c r="F58" s="323" t="str">
        <f>IF(J18=$R$57,F18,IF(J18=$R$58,F18,IF(J18=$R$59,F18,"n/a")))</f>
        <v>n/a</v>
      </c>
      <c r="G58" s="255"/>
      <c r="H58" s="256"/>
      <c r="I58" s="130">
        <f>G58+H58</f>
        <v>0</v>
      </c>
      <c r="K58" s="255"/>
      <c r="M58" s="474"/>
      <c r="N58" s="475"/>
      <c r="P58" s="18"/>
      <c r="R58" s="336" t="str">
        <f>dropdowns!D6</f>
        <v>Existing Service - Expansion of Service Area or Time Period</v>
      </c>
    </row>
    <row r="59" spans="3:18" ht="24" customHeight="1">
      <c r="C59" s="526"/>
      <c r="D59" s="336" t="s">
        <v>29</v>
      </c>
      <c r="E59" s="8">
        <v>3</v>
      </c>
      <c r="F59" s="323" t="str">
        <f>IF(J19=$R$57,F19,IF(J19=$R$58,F19,IF(J19=$R$59,F19,"n/a")))</f>
        <v>n/a</v>
      </c>
      <c r="G59" s="255"/>
      <c r="H59" s="256"/>
      <c r="I59" s="130">
        <f t="shared" ref="I59:I61" si="2">G59+H59</f>
        <v>0</v>
      </c>
      <c r="K59" s="255"/>
      <c r="M59" s="474"/>
      <c r="N59" s="475"/>
      <c r="P59" s="18"/>
      <c r="R59" s="336" t="str">
        <f>dropdowns!D7</f>
        <v>Existing Service - Other Service Modification (explain in Project Description)</v>
      </c>
    </row>
    <row r="60" spans="3:18" ht="24" customHeight="1">
      <c r="C60" s="526"/>
      <c r="E60" s="8">
        <v>4</v>
      </c>
      <c r="F60" s="323" t="str">
        <f>IF(J20=$R$57,F20,IF(J20=$R$58,F20,IF(J20=$R$59,F20,"n/a")))</f>
        <v>n/a</v>
      </c>
      <c r="G60" s="255"/>
      <c r="H60" s="256"/>
      <c r="I60" s="130">
        <f t="shared" si="2"/>
        <v>0</v>
      </c>
      <c r="K60" s="255"/>
      <c r="M60" s="474"/>
      <c r="N60" s="475"/>
      <c r="P60" s="18"/>
    </row>
    <row r="61" spans="3:18" ht="24" customHeight="1">
      <c r="C61" s="526"/>
      <c r="E61" s="8">
        <v>5</v>
      </c>
      <c r="F61" s="324" t="str">
        <f>IF(J21=$R$57,F21,IF(J21=$R$58,F21,IF(J21=$R$59,F21,"n/a")))</f>
        <v>n/a</v>
      </c>
      <c r="G61" s="257"/>
      <c r="H61" s="258"/>
      <c r="I61" s="130">
        <f t="shared" si="2"/>
        <v>0</v>
      </c>
      <c r="K61" s="257"/>
      <c r="M61" s="474"/>
      <c r="N61" s="475"/>
      <c r="P61" s="18"/>
    </row>
    <row r="62" spans="3:18" ht="21" customHeight="1">
      <c r="C62" s="359"/>
      <c r="E62" s="8"/>
      <c r="G62" s="105">
        <f>SUM(G57:G61)</f>
        <v>0</v>
      </c>
      <c r="H62" s="105">
        <f>SUM(H57:H61)</f>
        <v>0</v>
      </c>
      <c r="I62" s="131">
        <f>SUM(I57:I61)</f>
        <v>0</v>
      </c>
      <c r="K62" s="105">
        <f>SUM(K57:K61)</f>
        <v>0</v>
      </c>
      <c r="M62" s="474"/>
      <c r="N62" s="475"/>
      <c r="P62" s="18"/>
    </row>
    <row r="63" spans="3:18">
      <c r="C63" s="359"/>
      <c r="F63" s="81"/>
      <c r="M63" s="476"/>
      <c r="N63" s="477"/>
      <c r="P63" s="18"/>
    </row>
    <row r="64" spans="3:18">
      <c r="C64" s="359"/>
      <c r="F64" s="81"/>
      <c r="M64" s="168"/>
      <c r="N64" s="168"/>
      <c r="P64" s="18"/>
    </row>
    <row r="65" spans="1:19">
      <c r="C65" s="359"/>
      <c r="F65" s="81"/>
      <c r="M65" s="168"/>
      <c r="N65" s="168"/>
      <c r="P65" s="18"/>
    </row>
    <row r="66" spans="1:19">
      <c r="C66" s="359"/>
      <c r="F66" s="80" t="s">
        <v>369</v>
      </c>
      <c r="G66" s="116"/>
      <c r="I66" s="181" t="s">
        <v>261</v>
      </c>
      <c r="J66" s="181"/>
      <c r="P66" s="18"/>
    </row>
    <row r="67" spans="1:19" ht="24.6" customHeight="1">
      <c r="C67" s="359"/>
      <c r="G67" s="443" t="s">
        <v>192</v>
      </c>
      <c r="H67" s="27" t="s">
        <v>6</v>
      </c>
      <c r="I67" s="27" t="s">
        <v>7</v>
      </c>
      <c r="J67" s="27" t="s">
        <v>8</v>
      </c>
      <c r="K67" s="27" t="s">
        <v>9</v>
      </c>
      <c r="L67" s="27" t="s">
        <v>10</v>
      </c>
      <c r="M67" s="27" t="s">
        <v>11</v>
      </c>
      <c r="N67" s="27" t="s">
        <v>12</v>
      </c>
      <c r="P67" s="18"/>
      <c r="R67" s="356"/>
    </row>
    <row r="68" spans="1:19">
      <c r="C68" s="359"/>
      <c r="F68" s="29"/>
      <c r="G68" s="443"/>
      <c r="H68" s="93" t="s">
        <v>161</v>
      </c>
      <c r="I68" s="93" t="s">
        <v>162</v>
      </c>
      <c r="J68" s="93" t="s">
        <v>163</v>
      </c>
      <c r="K68" s="93" t="s">
        <v>164</v>
      </c>
      <c r="L68" s="93" t="s">
        <v>165</v>
      </c>
      <c r="M68" s="93" t="s">
        <v>166</v>
      </c>
      <c r="N68" s="93" t="s">
        <v>167</v>
      </c>
      <c r="O68" s="27" t="s">
        <v>13</v>
      </c>
      <c r="P68" s="18"/>
      <c r="R68" s="357"/>
    </row>
    <row r="69" spans="1:19" s="3" customFormat="1" ht="17.45" customHeight="1">
      <c r="A69" s="344"/>
      <c r="B69" s="344"/>
      <c r="C69" s="359"/>
      <c r="D69" s="344"/>
      <c r="F69" s="442" t="s">
        <v>52</v>
      </c>
      <c r="G69" s="442"/>
      <c r="H69" s="442"/>
      <c r="I69" s="442"/>
      <c r="J69" s="442"/>
      <c r="K69" s="442"/>
      <c r="L69" s="442"/>
      <c r="M69" s="442"/>
      <c r="N69" s="442"/>
      <c r="O69" s="442"/>
      <c r="P69" s="18"/>
      <c r="Q69" s="344"/>
      <c r="R69" s="527" t="s">
        <v>370</v>
      </c>
      <c r="S69" s="344"/>
    </row>
    <row r="70" spans="1:19" ht="26.25" customHeight="1">
      <c r="C70" s="359" t="s">
        <v>32</v>
      </c>
      <c r="D70" s="336" t="s">
        <v>94</v>
      </c>
      <c r="F70" s="26" t="s">
        <v>28</v>
      </c>
      <c r="G70" s="95">
        <f>G72*(1-G73)</f>
        <v>0</v>
      </c>
      <c r="H70" s="30">
        <f>H72*(1-H73)</f>
        <v>0</v>
      </c>
      <c r="I70" s="30">
        <f t="shared" ref="I70:N70" si="3">I72*(1-I73)</f>
        <v>0</v>
      </c>
      <c r="J70" s="30">
        <f t="shared" si="3"/>
        <v>0</v>
      </c>
      <c r="K70" s="30">
        <f t="shared" si="3"/>
        <v>0</v>
      </c>
      <c r="L70" s="30">
        <f t="shared" si="3"/>
        <v>0</v>
      </c>
      <c r="M70" s="30">
        <f t="shared" si="3"/>
        <v>0</v>
      </c>
      <c r="N70" s="30">
        <f t="shared" si="3"/>
        <v>0</v>
      </c>
      <c r="O70" s="108">
        <f>SUM(H70:N70)</f>
        <v>0</v>
      </c>
      <c r="P70" s="18"/>
      <c r="Q70" s="344"/>
      <c r="R70" s="527"/>
    </row>
    <row r="71" spans="1:19" ht="26.25" customHeight="1">
      <c r="C71" s="359" t="s">
        <v>32</v>
      </c>
      <c r="D71" s="336" t="s">
        <v>94</v>
      </c>
      <c r="F71" s="125" t="s">
        <v>193</v>
      </c>
      <c r="G71" s="95">
        <f>G72*G73</f>
        <v>0</v>
      </c>
      <c r="H71" s="69">
        <f>H72*H73</f>
        <v>0</v>
      </c>
      <c r="I71" s="69">
        <f t="shared" ref="I71:N71" si="4">I72*I73</f>
        <v>0</v>
      </c>
      <c r="J71" s="69">
        <f t="shared" si="4"/>
        <v>0</v>
      </c>
      <c r="K71" s="69">
        <f t="shared" si="4"/>
        <v>0</v>
      </c>
      <c r="L71" s="69">
        <f t="shared" si="4"/>
        <v>0</v>
      </c>
      <c r="M71" s="69">
        <f t="shared" si="4"/>
        <v>0</v>
      </c>
      <c r="N71" s="69">
        <f t="shared" si="4"/>
        <v>0</v>
      </c>
      <c r="O71" s="108">
        <f>SUM(H71:N71)</f>
        <v>0</v>
      </c>
      <c r="P71" s="18"/>
      <c r="Q71" s="344"/>
      <c r="R71" s="527"/>
    </row>
    <row r="72" spans="1:19" ht="26.25" customHeight="1">
      <c r="C72" s="360" t="s">
        <v>30</v>
      </c>
      <c r="F72" s="16" t="s">
        <v>200</v>
      </c>
      <c r="G72" s="253"/>
      <c r="H72" s="254"/>
      <c r="I72" s="254"/>
      <c r="J72" s="254"/>
      <c r="K72" s="254"/>
      <c r="L72" s="254"/>
      <c r="M72" s="254"/>
      <c r="N72" s="254"/>
      <c r="O72" s="109">
        <f>SUM(O70:O71)</f>
        <v>0</v>
      </c>
      <c r="P72" s="18"/>
      <c r="Q72" s="336" t="s">
        <v>56</v>
      </c>
      <c r="R72" s="527"/>
    </row>
    <row r="73" spans="1:19" ht="26.25" customHeight="1">
      <c r="C73" s="360" t="s">
        <v>31</v>
      </c>
      <c r="F73" s="16" t="s">
        <v>201</v>
      </c>
      <c r="G73" s="250"/>
      <c r="H73" s="251"/>
      <c r="I73" s="251"/>
      <c r="J73" s="251"/>
      <c r="K73" s="251"/>
      <c r="L73" s="251"/>
      <c r="M73" s="251"/>
      <c r="N73" s="251"/>
      <c r="O73" s="110"/>
      <c r="P73" s="18"/>
      <c r="Q73" s="336" t="s">
        <v>56</v>
      </c>
      <c r="R73" s="527"/>
    </row>
    <row r="74" spans="1:19" ht="15.6" customHeight="1">
      <c r="H74" s="32"/>
      <c r="I74" s="32"/>
      <c r="J74" s="32"/>
      <c r="K74" s="32"/>
      <c r="L74" s="32"/>
      <c r="M74" s="32"/>
      <c r="N74" s="10"/>
      <c r="O74" s="33"/>
      <c r="P74" s="18"/>
      <c r="R74" s="527"/>
    </row>
    <row r="75" spans="1:19" ht="15.6" customHeight="1">
      <c r="H75" s="32"/>
      <c r="I75" s="32"/>
      <c r="J75" s="32"/>
      <c r="K75" s="32"/>
      <c r="L75" s="32"/>
      <c r="M75" s="32"/>
      <c r="N75" s="10"/>
      <c r="O75" s="33"/>
      <c r="P75" s="18"/>
      <c r="R75" s="527"/>
    </row>
    <row r="76" spans="1:19" s="3" customFormat="1" ht="17.45" customHeight="1">
      <c r="A76" s="344"/>
      <c r="B76" s="344"/>
      <c r="C76" s="344"/>
      <c r="D76" s="344"/>
      <c r="F76" s="442" t="s">
        <v>27</v>
      </c>
      <c r="G76" s="442"/>
      <c r="H76" s="442"/>
      <c r="I76" s="442"/>
      <c r="J76" s="442"/>
      <c r="K76" s="442"/>
      <c r="L76" s="442"/>
      <c r="M76" s="442"/>
      <c r="N76" s="442"/>
      <c r="O76" s="442"/>
      <c r="P76" s="18"/>
      <c r="Q76" s="344"/>
      <c r="R76" s="527"/>
      <c r="S76" s="344"/>
    </row>
    <row r="77" spans="1:19" ht="26.25" customHeight="1">
      <c r="C77" s="359" t="s">
        <v>32</v>
      </c>
      <c r="D77" s="336" t="s">
        <v>29</v>
      </c>
      <c r="F77" s="26" t="s">
        <v>28</v>
      </c>
      <c r="G77" s="95">
        <f>G79*(1-G80)</f>
        <v>0</v>
      </c>
      <c r="H77" s="30">
        <f>H79*(1-H80)</f>
        <v>0</v>
      </c>
      <c r="I77" s="30">
        <f t="shared" ref="I77:N77" si="5">I79*(1-I80)</f>
        <v>0</v>
      </c>
      <c r="J77" s="30">
        <f t="shared" si="5"/>
        <v>0</v>
      </c>
      <c r="K77" s="30">
        <f t="shared" si="5"/>
        <v>0</v>
      </c>
      <c r="L77" s="30">
        <f t="shared" si="5"/>
        <v>0</v>
      </c>
      <c r="M77" s="30">
        <f t="shared" si="5"/>
        <v>0</v>
      </c>
      <c r="N77" s="30">
        <f t="shared" si="5"/>
        <v>0</v>
      </c>
      <c r="O77" s="108">
        <f>SUM(H77:N77)</f>
        <v>0</v>
      </c>
      <c r="P77" s="18"/>
      <c r="Q77" s="344"/>
      <c r="R77" s="527"/>
    </row>
    <row r="78" spans="1:19" ht="26.25" customHeight="1">
      <c r="C78" s="359" t="s">
        <v>32</v>
      </c>
      <c r="D78" s="336" t="s">
        <v>29</v>
      </c>
      <c r="F78" s="125" t="s">
        <v>193</v>
      </c>
      <c r="G78" s="95">
        <f>G79*G80</f>
        <v>0</v>
      </c>
      <c r="H78" s="69">
        <f>H79*H80</f>
        <v>0</v>
      </c>
      <c r="I78" s="69">
        <f t="shared" ref="I78:N78" si="6">I79*I80</f>
        <v>0</v>
      </c>
      <c r="J78" s="69">
        <f t="shared" si="6"/>
        <v>0</v>
      </c>
      <c r="K78" s="69">
        <f t="shared" si="6"/>
        <v>0</v>
      </c>
      <c r="L78" s="69">
        <f t="shared" si="6"/>
        <v>0</v>
      </c>
      <c r="M78" s="69">
        <f t="shared" si="6"/>
        <v>0</v>
      </c>
      <c r="N78" s="69">
        <f t="shared" si="6"/>
        <v>0</v>
      </c>
      <c r="O78" s="108">
        <f>SUM(H78:N78)</f>
        <v>0</v>
      </c>
      <c r="P78" s="18"/>
      <c r="Q78" s="344"/>
      <c r="R78" s="527"/>
    </row>
    <row r="79" spans="1:19" ht="26.25" customHeight="1">
      <c r="C79" s="360" t="s">
        <v>30</v>
      </c>
      <c r="F79" s="16" t="s">
        <v>202</v>
      </c>
      <c r="G79" s="253"/>
      <c r="H79" s="254"/>
      <c r="I79" s="254"/>
      <c r="J79" s="254"/>
      <c r="K79" s="254"/>
      <c r="L79" s="254"/>
      <c r="M79" s="254"/>
      <c r="N79" s="254"/>
      <c r="O79" s="109">
        <f>SUM(O77:O78)</f>
        <v>0</v>
      </c>
      <c r="P79" s="18"/>
      <c r="Q79" s="336" t="s">
        <v>56</v>
      </c>
      <c r="R79" s="527"/>
    </row>
    <row r="80" spans="1:19" ht="26.25" customHeight="1">
      <c r="C80" s="360" t="s">
        <v>31</v>
      </c>
      <c r="F80" s="16" t="s">
        <v>201</v>
      </c>
      <c r="G80" s="250"/>
      <c r="H80" s="251"/>
      <c r="I80" s="251"/>
      <c r="J80" s="251"/>
      <c r="K80" s="251"/>
      <c r="L80" s="251"/>
      <c r="M80" s="251"/>
      <c r="N80" s="251"/>
      <c r="O80" s="110"/>
      <c r="P80" s="18"/>
      <c r="Q80" s="336" t="s">
        <v>56</v>
      </c>
      <c r="R80" s="527"/>
    </row>
    <row r="81" spans="1:22" ht="15.6" customHeight="1">
      <c r="H81" s="32"/>
      <c r="I81" s="32"/>
      <c r="J81" s="32"/>
      <c r="K81" s="32"/>
      <c r="L81" s="32"/>
      <c r="M81" s="32"/>
      <c r="N81" s="10"/>
      <c r="O81" s="33"/>
      <c r="P81" s="18"/>
      <c r="R81" s="527"/>
    </row>
    <row r="82" spans="1:22" ht="15.6" customHeight="1">
      <c r="G82" s="104" t="s">
        <v>191</v>
      </c>
      <c r="H82" s="32"/>
      <c r="I82" s="32"/>
      <c r="J82" s="32"/>
      <c r="K82" s="32"/>
      <c r="L82" s="32"/>
      <c r="M82" s="32"/>
      <c r="N82" s="10"/>
      <c r="O82" s="33"/>
      <c r="P82" s="18"/>
      <c r="R82" s="565"/>
    </row>
    <row r="83" spans="1:22" s="3" customFormat="1" ht="20.100000000000001" customHeight="1">
      <c r="A83" s="344"/>
      <c r="B83" s="344"/>
      <c r="C83" s="344"/>
      <c r="D83" s="344"/>
      <c r="F83" s="442" t="s">
        <v>213</v>
      </c>
      <c r="G83" s="442"/>
      <c r="H83" s="442"/>
      <c r="I83" s="442"/>
      <c r="J83" s="442"/>
      <c r="K83" s="442"/>
      <c r="L83" s="442"/>
      <c r="M83" s="442"/>
      <c r="N83" s="442"/>
      <c r="O83" s="442"/>
      <c r="P83" s="18"/>
      <c r="Q83" s="344"/>
      <c r="R83" s="565"/>
      <c r="S83" s="344"/>
    </row>
    <row r="84" spans="1:22" ht="26.25" customHeight="1">
      <c r="C84" s="359" t="s">
        <v>32</v>
      </c>
      <c r="D84" s="336" t="s">
        <v>29</v>
      </c>
      <c r="F84" s="26" t="s">
        <v>28</v>
      </c>
      <c r="G84" s="96">
        <f>G86*(1-G89)</f>
        <v>0</v>
      </c>
      <c r="H84" s="30">
        <f>H88*(1-H89)</f>
        <v>0</v>
      </c>
      <c r="I84" s="30">
        <f t="shared" ref="I84:N84" si="7">I88*(1-I89)</f>
        <v>0</v>
      </c>
      <c r="J84" s="30">
        <f t="shared" si="7"/>
        <v>0</v>
      </c>
      <c r="K84" s="30">
        <f t="shared" si="7"/>
        <v>0</v>
      </c>
      <c r="L84" s="30">
        <f t="shared" si="7"/>
        <v>0</v>
      </c>
      <c r="M84" s="30">
        <f t="shared" si="7"/>
        <v>0</v>
      </c>
      <c r="N84" s="30">
        <f t="shared" si="7"/>
        <v>0</v>
      </c>
      <c r="O84" s="108">
        <f>SUM(H84:N84)</f>
        <v>0</v>
      </c>
      <c r="P84" s="18"/>
      <c r="Q84" s="344"/>
    </row>
    <row r="85" spans="1:22" ht="26.25" customHeight="1">
      <c r="C85" s="359" t="s">
        <v>32</v>
      </c>
      <c r="D85" s="336" t="s">
        <v>29</v>
      </c>
      <c r="F85" s="125" t="s">
        <v>193</v>
      </c>
      <c r="G85" s="97">
        <f>G86*G89</f>
        <v>0</v>
      </c>
      <c r="H85" s="69">
        <f>H88*H89</f>
        <v>0</v>
      </c>
      <c r="I85" s="69">
        <f t="shared" ref="I85:N85" si="8">I88*I89</f>
        <v>0</v>
      </c>
      <c r="J85" s="69">
        <f t="shared" si="8"/>
        <v>0</v>
      </c>
      <c r="K85" s="69">
        <f t="shared" si="8"/>
        <v>0</v>
      </c>
      <c r="L85" s="69">
        <f t="shared" si="8"/>
        <v>0</v>
      </c>
      <c r="M85" s="69">
        <f t="shared" si="8"/>
        <v>0</v>
      </c>
      <c r="N85" s="69">
        <f t="shared" si="8"/>
        <v>0</v>
      </c>
      <c r="O85" s="108">
        <f>SUM(H85:N85)</f>
        <v>0</v>
      </c>
      <c r="P85" s="18"/>
      <c r="R85" s="346" t="s">
        <v>240</v>
      </c>
    </row>
    <row r="86" spans="1:22" ht="26.25" customHeight="1">
      <c r="C86" s="360" t="s">
        <v>30</v>
      </c>
      <c r="F86" s="16" t="s">
        <v>207</v>
      </c>
      <c r="G86" s="115">
        <f>G62</f>
        <v>0</v>
      </c>
      <c r="H86" s="252"/>
      <c r="I86" s="252"/>
      <c r="J86" s="252"/>
      <c r="K86" s="252"/>
      <c r="L86" s="252"/>
      <c r="M86" s="252"/>
      <c r="N86" s="252"/>
      <c r="O86" s="154">
        <f>SUM(H86:N86)</f>
        <v>0</v>
      </c>
      <c r="P86" s="18"/>
      <c r="Q86" s="336" t="s">
        <v>56</v>
      </c>
      <c r="R86" s="347" t="e">
        <f>AVERAGEIF(H86:N86,"&gt;0",H86:N86)</f>
        <v>#DIV/0!</v>
      </c>
      <c r="S86" s="336" t="s">
        <v>395</v>
      </c>
    </row>
    <row r="87" spans="1:22" ht="26.25" customHeight="1">
      <c r="C87" s="360"/>
      <c r="F87" s="133" t="s">
        <v>335</v>
      </c>
      <c r="G87" s="404">
        <f>K62</f>
        <v>0</v>
      </c>
      <c r="H87" s="405">
        <f>IF(H86&gt;0,-$J$145*'Proj 1_Sect G-I'!P99,0)</f>
        <v>0</v>
      </c>
      <c r="I87" s="405">
        <f>IF(I86&gt;0,-$J$145*'Proj 1_Sect G-I'!P100,0)</f>
        <v>0</v>
      </c>
      <c r="J87" s="405">
        <f>IF(J86&gt;0,-$J$145*'Proj 1_Sect G-I'!P101,0)</f>
        <v>0</v>
      </c>
      <c r="K87" s="405">
        <f>IF(K86&gt;0,-$J$145*'Proj 1_Sect G-I'!P102,0)</f>
        <v>0</v>
      </c>
      <c r="L87" s="405">
        <f>IF(L86&gt;0,-$J$145*'Proj 1_Sect G-I'!P103,0)</f>
        <v>0</v>
      </c>
      <c r="M87" s="405">
        <f>IF(M86&gt;0,-$J$145*'Proj 1_Sect G-I'!P104,0)</f>
        <v>0</v>
      </c>
      <c r="N87" s="405">
        <f>IF(N86&gt;0,-$J$145*'Proj 1_Sect G-I'!P105,0)</f>
        <v>0</v>
      </c>
      <c r="O87" s="406">
        <f>SUM(G87:N87)</f>
        <v>0</v>
      </c>
      <c r="P87" s="18"/>
    </row>
    <row r="88" spans="1:22" ht="26.25" customHeight="1">
      <c r="C88" s="360"/>
      <c r="F88" s="67" t="s">
        <v>217</v>
      </c>
      <c r="G88" s="155">
        <f>G86-G87</f>
        <v>0</v>
      </c>
      <c r="H88" s="156">
        <f>H86+H87</f>
        <v>0</v>
      </c>
      <c r="I88" s="156">
        <f t="shared" ref="I88:N88" si="9">I86+I87</f>
        <v>0</v>
      </c>
      <c r="J88" s="156">
        <f t="shared" si="9"/>
        <v>0</v>
      </c>
      <c r="K88" s="156">
        <f t="shared" si="9"/>
        <v>0</v>
      </c>
      <c r="L88" s="156">
        <f t="shared" si="9"/>
        <v>0</v>
      </c>
      <c r="M88" s="156">
        <f t="shared" si="9"/>
        <v>0</v>
      </c>
      <c r="N88" s="156">
        <f t="shared" si="9"/>
        <v>0</v>
      </c>
      <c r="O88" s="157">
        <f>SUM(G88:N88)</f>
        <v>0</v>
      </c>
      <c r="P88" s="18"/>
      <c r="R88" s="347" t="e">
        <f>AVERAGEIF(H88:N88,"&gt;0",H88:N88)</f>
        <v>#DIV/0!</v>
      </c>
      <c r="S88" s="336" t="s">
        <v>394</v>
      </c>
    </row>
    <row r="89" spans="1:22" ht="26.25" customHeight="1">
      <c r="C89" s="360" t="s">
        <v>31</v>
      </c>
      <c r="F89" s="16" t="s">
        <v>201</v>
      </c>
      <c r="G89" s="250"/>
      <c r="H89" s="251"/>
      <c r="I89" s="251"/>
      <c r="J89" s="251"/>
      <c r="K89" s="251"/>
      <c r="L89" s="251"/>
      <c r="M89" s="251"/>
      <c r="N89" s="251"/>
      <c r="O89" s="110"/>
      <c r="P89" s="18"/>
      <c r="Q89" s="336" t="s">
        <v>56</v>
      </c>
    </row>
    <row r="90" spans="1:22">
      <c r="C90" s="359"/>
      <c r="F90" s="34"/>
      <c r="G90" s="34"/>
      <c r="H90" s="35"/>
      <c r="I90" s="35"/>
      <c r="J90" s="35"/>
      <c r="K90" s="35"/>
      <c r="L90" s="35"/>
      <c r="M90" s="36"/>
      <c r="N90" s="37"/>
      <c r="O90" s="37"/>
      <c r="P90" s="18"/>
    </row>
    <row r="91" spans="1:22">
      <c r="C91" s="359"/>
      <c r="F91" s="34"/>
      <c r="G91" s="34"/>
      <c r="H91" s="35"/>
      <c r="I91" s="35"/>
      <c r="J91" s="35"/>
      <c r="K91" s="35"/>
      <c r="L91" s="35"/>
      <c r="M91" s="36"/>
      <c r="N91" s="37"/>
      <c r="O91" s="37"/>
      <c r="P91" s="18"/>
      <c r="R91" s="336" t="s">
        <v>255</v>
      </c>
    </row>
    <row r="92" spans="1:22" ht="26.25" customHeight="1">
      <c r="C92" s="359" t="s">
        <v>32</v>
      </c>
      <c r="D92" s="336" t="s">
        <v>29</v>
      </c>
      <c r="F92" s="61" t="s">
        <v>43</v>
      </c>
      <c r="G92" s="267">
        <f t="shared" ref="G92:N93" si="10">G70+G77+G84</f>
        <v>0</v>
      </c>
      <c r="H92" s="268">
        <f t="shared" si="10"/>
        <v>0</v>
      </c>
      <c r="I92" s="268">
        <f t="shared" si="10"/>
        <v>0</v>
      </c>
      <c r="J92" s="268">
        <f t="shared" si="10"/>
        <v>0</v>
      </c>
      <c r="K92" s="268">
        <f t="shared" si="10"/>
        <v>0</v>
      </c>
      <c r="L92" s="268">
        <f t="shared" si="10"/>
        <v>0</v>
      </c>
      <c r="M92" s="268">
        <f t="shared" si="10"/>
        <v>0</v>
      </c>
      <c r="N92" s="268">
        <f t="shared" si="10"/>
        <v>0</v>
      </c>
      <c r="O92" s="269">
        <f>SUM(H92:N92)</f>
        <v>0</v>
      </c>
      <c r="P92" s="18"/>
      <c r="U92" s="21" t="s">
        <v>256</v>
      </c>
    </row>
    <row r="93" spans="1:22" ht="26.25" customHeight="1">
      <c r="C93" s="359" t="s">
        <v>32</v>
      </c>
      <c r="D93" s="336" t="s">
        <v>29</v>
      </c>
      <c r="F93" s="61" t="s">
        <v>47</v>
      </c>
      <c r="G93" s="270">
        <f t="shared" si="10"/>
        <v>0</v>
      </c>
      <c r="H93" s="268">
        <f t="shared" si="10"/>
        <v>0</v>
      </c>
      <c r="I93" s="268">
        <f t="shared" si="10"/>
        <v>0</v>
      </c>
      <c r="J93" s="268">
        <f t="shared" si="10"/>
        <v>0</v>
      </c>
      <c r="K93" s="268">
        <f t="shared" si="10"/>
        <v>0</v>
      </c>
      <c r="L93" s="268">
        <f t="shared" si="10"/>
        <v>0</v>
      </c>
      <c r="M93" s="268">
        <f t="shared" si="10"/>
        <v>0</v>
      </c>
      <c r="N93" s="268">
        <f t="shared" si="10"/>
        <v>0</v>
      </c>
      <c r="O93" s="269">
        <f>SUM(H93:N93)</f>
        <v>0</v>
      </c>
      <c r="P93" s="18"/>
      <c r="R93" s="348" t="s">
        <v>254</v>
      </c>
      <c r="S93" s="347">
        <f>I62</f>
        <v>0</v>
      </c>
      <c r="U93" s="11">
        <v>592000</v>
      </c>
      <c r="V93" t="s">
        <v>76</v>
      </c>
    </row>
    <row r="94" spans="1:22" s="3" customFormat="1" ht="26.25" customHeight="1">
      <c r="A94" s="344"/>
      <c r="B94" s="344"/>
      <c r="C94" s="359" t="s">
        <v>32</v>
      </c>
      <c r="D94" s="336" t="s">
        <v>29</v>
      </c>
      <c r="F94" s="117" t="s">
        <v>15</v>
      </c>
      <c r="G94" s="121">
        <f>SUM(G92:G93)</f>
        <v>0</v>
      </c>
      <c r="H94" s="122">
        <f t="shared" ref="H94:O94" si="11">SUM(H92:H93)</f>
        <v>0</v>
      </c>
      <c r="I94" s="122">
        <f t="shared" si="11"/>
        <v>0</v>
      </c>
      <c r="J94" s="122">
        <f t="shared" si="11"/>
        <v>0</v>
      </c>
      <c r="K94" s="122">
        <f t="shared" si="11"/>
        <v>0</v>
      </c>
      <c r="L94" s="122">
        <f t="shared" si="11"/>
        <v>0</v>
      </c>
      <c r="M94" s="122">
        <f t="shared" si="11"/>
        <v>0</v>
      </c>
      <c r="N94" s="123">
        <f t="shared" si="11"/>
        <v>0</v>
      </c>
      <c r="O94" s="124">
        <f t="shared" si="11"/>
        <v>0</v>
      </c>
      <c r="P94" s="18"/>
      <c r="Q94" s="344"/>
      <c r="R94" s="349" t="s">
        <v>214</v>
      </c>
      <c r="S94" s="350">
        <f>O94-S93</f>
        <v>0</v>
      </c>
      <c r="U94" s="150">
        <v>296000</v>
      </c>
      <c r="V94" s="3" t="s">
        <v>77</v>
      </c>
    </row>
    <row r="95" spans="1:22">
      <c r="C95" s="359"/>
      <c r="F95" s="478" t="s">
        <v>16</v>
      </c>
      <c r="G95" s="478"/>
      <c r="H95" s="478"/>
      <c r="I95" s="478"/>
      <c r="J95" s="478"/>
      <c r="K95" s="478"/>
      <c r="L95" s="478"/>
      <c r="M95" s="478"/>
      <c r="N95" s="478"/>
      <c r="P95" s="18"/>
    </row>
    <row r="96" spans="1:22">
      <c r="C96" s="359"/>
      <c r="F96" s="524"/>
      <c r="G96" s="524"/>
      <c r="H96" s="524"/>
      <c r="I96" s="524"/>
      <c r="J96" s="524"/>
      <c r="K96" s="524"/>
      <c r="L96" s="524"/>
      <c r="M96" s="524"/>
      <c r="N96" s="524"/>
      <c r="P96" s="18"/>
    </row>
    <row r="97" spans="1:19" ht="14.45" customHeight="1">
      <c r="C97" s="359"/>
      <c r="F97" s="431" t="s">
        <v>194</v>
      </c>
      <c r="G97" s="432"/>
      <c r="H97" s="432"/>
      <c r="I97" s="432"/>
      <c r="J97" s="432"/>
      <c r="K97" s="432"/>
      <c r="L97" s="432"/>
      <c r="M97" s="432"/>
      <c r="P97" s="18"/>
    </row>
    <row r="98" spans="1:19" ht="17.100000000000001" customHeight="1">
      <c r="C98" s="361"/>
      <c r="F98" s="99" t="s">
        <v>195</v>
      </c>
      <c r="G98" s="271" t="s">
        <v>191</v>
      </c>
      <c r="H98" s="272" t="s">
        <v>161</v>
      </c>
      <c r="I98" s="272" t="s">
        <v>162</v>
      </c>
      <c r="J98" s="272" t="s">
        <v>163</v>
      </c>
      <c r="K98" s="272" t="s">
        <v>164</v>
      </c>
      <c r="L98" s="272" t="s">
        <v>165</v>
      </c>
      <c r="M98" s="272" t="s">
        <v>166</v>
      </c>
      <c r="N98" s="272" t="s">
        <v>167</v>
      </c>
      <c r="O98" s="273" t="s">
        <v>20</v>
      </c>
      <c r="P98" s="18"/>
    </row>
    <row r="99" spans="1:19" ht="18.75" customHeight="1">
      <c r="C99" s="359" t="s">
        <v>32</v>
      </c>
      <c r="D99" s="336" t="s">
        <v>29</v>
      </c>
      <c r="F99" s="274" t="s">
        <v>21</v>
      </c>
      <c r="G99" s="275" t="e">
        <f>G92/G94</f>
        <v>#DIV/0!</v>
      </c>
      <c r="H99" s="276" t="e">
        <f>H92/H94</f>
        <v>#DIV/0!</v>
      </c>
      <c r="I99" s="276" t="e">
        <f t="shared" ref="I99:O99" si="12">I92/I94</f>
        <v>#DIV/0!</v>
      </c>
      <c r="J99" s="276" t="e">
        <f t="shared" si="12"/>
        <v>#DIV/0!</v>
      </c>
      <c r="K99" s="276" t="e">
        <f t="shared" si="12"/>
        <v>#DIV/0!</v>
      </c>
      <c r="L99" s="276" t="e">
        <f t="shared" si="12"/>
        <v>#DIV/0!</v>
      </c>
      <c r="M99" s="276" t="e">
        <f t="shared" si="12"/>
        <v>#DIV/0!</v>
      </c>
      <c r="N99" s="276" t="e">
        <f t="shared" si="12"/>
        <v>#DIV/0!</v>
      </c>
      <c r="O99" s="277" t="e">
        <f t="shared" si="12"/>
        <v>#DIV/0!</v>
      </c>
      <c r="P99" s="18"/>
    </row>
    <row r="100" spans="1:19" ht="18.75" customHeight="1">
      <c r="C100" s="359" t="s">
        <v>32</v>
      </c>
      <c r="D100" s="336" t="s">
        <v>29</v>
      </c>
      <c r="F100" s="274" t="s">
        <v>22</v>
      </c>
      <c r="G100" s="275" t="e">
        <f t="shared" ref="G100:O100" si="13">G93/G94</f>
        <v>#DIV/0!</v>
      </c>
      <c r="H100" s="276" t="e">
        <f t="shared" si="13"/>
        <v>#DIV/0!</v>
      </c>
      <c r="I100" s="276" t="e">
        <f t="shared" si="13"/>
        <v>#DIV/0!</v>
      </c>
      <c r="J100" s="276" t="e">
        <f t="shared" si="13"/>
        <v>#DIV/0!</v>
      </c>
      <c r="K100" s="276" t="e">
        <f t="shared" si="13"/>
        <v>#DIV/0!</v>
      </c>
      <c r="L100" s="276" t="e">
        <f t="shared" si="13"/>
        <v>#DIV/0!</v>
      </c>
      <c r="M100" s="276" t="e">
        <f t="shared" si="13"/>
        <v>#DIV/0!</v>
      </c>
      <c r="N100" s="276" t="e">
        <f t="shared" si="13"/>
        <v>#DIV/0!</v>
      </c>
      <c r="O100" s="277" t="e">
        <f t="shared" si="13"/>
        <v>#DIV/0!</v>
      </c>
      <c r="P100" s="18"/>
    </row>
    <row r="101" spans="1:19" ht="15.75">
      <c r="F101" s="274"/>
      <c r="G101" s="274"/>
      <c r="H101" s="274"/>
      <c r="I101" s="274"/>
      <c r="J101" s="274"/>
      <c r="K101" s="274"/>
      <c r="L101" s="274"/>
      <c r="M101" s="274"/>
      <c r="N101" s="274"/>
      <c r="O101" s="274"/>
      <c r="P101" s="274"/>
      <c r="Q101" s="351"/>
    </row>
    <row r="102" spans="1:19">
      <c r="P102" s="18"/>
    </row>
    <row r="103" spans="1:19">
      <c r="E103" s="13" t="s">
        <v>45</v>
      </c>
      <c r="F103" s="13" t="s">
        <v>54</v>
      </c>
      <c r="G103" s="12"/>
      <c r="H103" s="12"/>
      <c r="I103" s="12"/>
      <c r="J103" s="12"/>
      <c r="K103" s="12"/>
      <c r="L103" s="12"/>
      <c r="M103" s="12"/>
      <c r="N103" s="12"/>
      <c r="O103" s="12"/>
      <c r="P103" s="18"/>
    </row>
    <row r="104" spans="1:19">
      <c r="F104" s="8" t="s">
        <v>79</v>
      </c>
      <c r="P104" s="18"/>
    </row>
    <row r="105" spans="1:19">
      <c r="F105" s="8"/>
      <c r="P105" s="18"/>
    </row>
    <row r="106" spans="1:19" s="3" customFormat="1" ht="17.45" customHeight="1">
      <c r="A106" s="344"/>
      <c r="B106" s="344"/>
      <c r="C106" s="359"/>
      <c r="D106" s="344"/>
      <c r="F106" s="442" t="s">
        <v>52</v>
      </c>
      <c r="G106" s="442"/>
      <c r="H106" s="442"/>
      <c r="I106" s="442"/>
      <c r="J106" s="442"/>
      <c r="K106" s="442"/>
      <c r="L106" s="442"/>
      <c r="M106" s="442"/>
      <c r="N106" s="442"/>
      <c r="O106" s="442"/>
      <c r="P106" s="18"/>
      <c r="Q106" s="344"/>
      <c r="R106" s="344"/>
      <c r="S106" s="344"/>
    </row>
    <row r="107" spans="1:19">
      <c r="F107" s="21" t="s">
        <v>50</v>
      </c>
      <c r="H107" s="22"/>
      <c r="I107" s="22" t="s">
        <v>49</v>
      </c>
      <c r="K107" s="21" t="s">
        <v>337</v>
      </c>
      <c r="P107" s="18"/>
    </row>
    <row r="108" spans="1:19" ht="17.45" customHeight="1">
      <c r="C108" s="348" t="s">
        <v>144</v>
      </c>
      <c r="E108">
        <v>1</v>
      </c>
      <c r="F108" s="528" t="s">
        <v>199</v>
      </c>
      <c r="G108" s="528"/>
      <c r="H108" s="528"/>
      <c r="I108" s="335" t="s">
        <v>199</v>
      </c>
      <c r="K108" s="430" t="s">
        <v>199</v>
      </c>
      <c r="L108" s="430"/>
      <c r="M108" s="430"/>
      <c r="N108" s="430"/>
      <c r="P108" s="18"/>
      <c r="Q108" s="336" t="s">
        <v>56</v>
      </c>
      <c r="R108" s="336" t="s">
        <v>57</v>
      </c>
    </row>
    <row r="109" spans="1:19" ht="17.45" customHeight="1">
      <c r="E109">
        <v>2</v>
      </c>
      <c r="F109" s="528" t="s">
        <v>199</v>
      </c>
      <c r="G109" s="528"/>
      <c r="H109" s="528"/>
      <c r="I109" s="335" t="s">
        <v>199</v>
      </c>
      <c r="K109" s="430" t="s">
        <v>199</v>
      </c>
      <c r="L109" s="430"/>
      <c r="M109" s="430"/>
      <c r="N109" s="430"/>
      <c r="P109" s="18"/>
    </row>
    <row r="110" spans="1:19" ht="17.45" customHeight="1">
      <c r="E110">
        <v>3</v>
      </c>
      <c r="F110" s="528" t="s">
        <v>199</v>
      </c>
      <c r="G110" s="528"/>
      <c r="H110" s="528"/>
      <c r="I110" s="335" t="s">
        <v>199</v>
      </c>
      <c r="K110" s="430" t="s">
        <v>199</v>
      </c>
      <c r="L110" s="430"/>
      <c r="M110" s="430"/>
      <c r="N110" s="430"/>
      <c r="P110" s="18"/>
    </row>
    <row r="111" spans="1:19" ht="17.45" customHeight="1">
      <c r="E111">
        <v>4</v>
      </c>
      <c r="F111" s="528" t="s">
        <v>199</v>
      </c>
      <c r="G111" s="528"/>
      <c r="H111" s="528"/>
      <c r="I111" s="335" t="s">
        <v>199</v>
      </c>
      <c r="K111" s="430" t="s">
        <v>199</v>
      </c>
      <c r="L111" s="430"/>
      <c r="M111" s="430"/>
      <c r="N111" s="430"/>
      <c r="P111" s="18"/>
    </row>
    <row r="112" spans="1:19" ht="17.45" customHeight="1">
      <c r="E112">
        <v>5</v>
      </c>
      <c r="F112" s="528" t="s">
        <v>199</v>
      </c>
      <c r="G112" s="528"/>
      <c r="H112" s="528"/>
      <c r="I112" s="335" t="s">
        <v>199</v>
      </c>
      <c r="K112" s="430" t="s">
        <v>199</v>
      </c>
      <c r="L112" s="430"/>
      <c r="M112" s="430"/>
      <c r="N112" s="430"/>
      <c r="P112" s="18"/>
    </row>
    <row r="113" spans="1:19">
      <c r="F113" s="41"/>
      <c r="P113" s="18"/>
    </row>
    <row r="114" spans="1:19" s="3" customFormat="1" ht="17.45" customHeight="1">
      <c r="A114" s="344"/>
      <c r="B114" s="344"/>
      <c r="C114" s="344"/>
      <c r="D114" s="344"/>
      <c r="F114" s="442" t="s">
        <v>27</v>
      </c>
      <c r="G114" s="442"/>
      <c r="H114" s="442"/>
      <c r="I114" s="442"/>
      <c r="J114" s="442"/>
      <c r="K114" s="442"/>
      <c r="L114" s="442"/>
      <c r="M114" s="442"/>
      <c r="N114" s="442"/>
      <c r="O114" s="442"/>
      <c r="P114" s="18"/>
      <c r="Q114" s="344"/>
      <c r="R114" s="344"/>
      <c r="S114" s="344"/>
    </row>
    <row r="115" spans="1:19">
      <c r="F115" s="21" t="s">
        <v>50</v>
      </c>
      <c r="H115" s="22"/>
      <c r="I115" s="22" t="s">
        <v>49</v>
      </c>
      <c r="K115" s="21" t="s">
        <v>337</v>
      </c>
    </row>
    <row r="116" spans="1:19" ht="17.45" customHeight="1">
      <c r="E116">
        <v>1</v>
      </c>
      <c r="F116" s="528" t="s">
        <v>199</v>
      </c>
      <c r="G116" s="528"/>
      <c r="H116" s="528"/>
      <c r="I116" s="335" t="s">
        <v>199</v>
      </c>
      <c r="K116" s="430" t="s">
        <v>199</v>
      </c>
      <c r="L116" s="430"/>
      <c r="M116" s="430"/>
      <c r="N116" s="430"/>
      <c r="Q116" s="336" t="s">
        <v>56</v>
      </c>
      <c r="R116" s="336" t="s">
        <v>57</v>
      </c>
    </row>
    <row r="117" spans="1:19" ht="17.45" customHeight="1">
      <c r="E117">
        <v>2</v>
      </c>
      <c r="F117" s="528" t="s">
        <v>199</v>
      </c>
      <c r="G117" s="528"/>
      <c r="H117" s="528"/>
      <c r="I117" s="335" t="s">
        <v>199</v>
      </c>
      <c r="K117" s="430" t="s">
        <v>199</v>
      </c>
      <c r="L117" s="430"/>
      <c r="M117" s="430"/>
      <c r="N117" s="430"/>
    </row>
    <row r="118" spans="1:19" ht="17.45" customHeight="1">
      <c r="E118">
        <v>3</v>
      </c>
      <c r="F118" s="528" t="s">
        <v>199</v>
      </c>
      <c r="G118" s="528"/>
      <c r="H118" s="528"/>
      <c r="I118" s="335" t="s">
        <v>199</v>
      </c>
      <c r="K118" s="430" t="s">
        <v>199</v>
      </c>
      <c r="L118" s="430"/>
      <c r="M118" s="430"/>
      <c r="N118" s="430"/>
    </row>
    <row r="119" spans="1:19" ht="17.45" customHeight="1">
      <c r="E119">
        <v>4</v>
      </c>
      <c r="F119" s="528" t="s">
        <v>199</v>
      </c>
      <c r="G119" s="528"/>
      <c r="H119" s="528"/>
      <c r="I119" s="335" t="s">
        <v>199</v>
      </c>
      <c r="K119" s="430" t="s">
        <v>199</v>
      </c>
      <c r="L119" s="430"/>
      <c r="M119" s="430"/>
      <c r="N119" s="430"/>
    </row>
    <row r="120" spans="1:19" ht="17.45" customHeight="1">
      <c r="E120">
        <v>5</v>
      </c>
      <c r="F120" s="528" t="s">
        <v>199</v>
      </c>
      <c r="G120" s="528"/>
      <c r="H120" s="528"/>
      <c r="I120" s="335" t="s">
        <v>199</v>
      </c>
      <c r="K120" s="430" t="s">
        <v>199</v>
      </c>
      <c r="L120" s="430"/>
      <c r="M120" s="430"/>
      <c r="N120" s="430"/>
    </row>
    <row r="122" spans="1:19" s="3" customFormat="1" ht="17.45" customHeight="1">
      <c r="A122" s="344"/>
      <c r="B122" s="344"/>
      <c r="C122" s="359"/>
      <c r="D122" s="344"/>
      <c r="F122" s="442" t="s">
        <v>51</v>
      </c>
      <c r="G122" s="442"/>
      <c r="H122" s="442"/>
      <c r="I122" s="442"/>
      <c r="J122" s="442"/>
      <c r="K122" s="442"/>
      <c r="L122" s="442"/>
      <c r="M122" s="442"/>
      <c r="N122" s="442"/>
      <c r="O122" s="442"/>
      <c r="P122" s="18"/>
      <c r="Q122" s="344"/>
      <c r="R122" s="344"/>
      <c r="S122" s="344"/>
    </row>
    <row r="123" spans="1:19">
      <c r="F123" s="21" t="s">
        <v>50</v>
      </c>
      <c r="H123" s="22"/>
      <c r="I123" s="22" t="s">
        <v>49</v>
      </c>
      <c r="K123" s="21" t="s">
        <v>337</v>
      </c>
    </row>
    <row r="124" spans="1:19" ht="17.45" customHeight="1">
      <c r="C124" s="348" t="s">
        <v>143</v>
      </c>
      <c r="E124">
        <v>1</v>
      </c>
      <c r="F124" s="528" t="s">
        <v>199</v>
      </c>
      <c r="G124" s="528"/>
      <c r="H124" s="528"/>
      <c r="I124" s="335" t="s">
        <v>199</v>
      </c>
      <c r="K124" s="430" t="s">
        <v>199</v>
      </c>
      <c r="L124" s="430"/>
      <c r="M124" s="430"/>
      <c r="N124" s="430"/>
      <c r="Q124" s="336" t="s">
        <v>56</v>
      </c>
      <c r="R124" s="336" t="s">
        <v>57</v>
      </c>
    </row>
    <row r="125" spans="1:19" ht="17.45" customHeight="1">
      <c r="E125">
        <v>2</v>
      </c>
      <c r="F125" s="528" t="s">
        <v>199</v>
      </c>
      <c r="G125" s="528"/>
      <c r="H125" s="528"/>
      <c r="I125" s="335" t="s">
        <v>199</v>
      </c>
      <c r="K125" s="430" t="s">
        <v>199</v>
      </c>
      <c r="L125" s="430"/>
      <c r="M125" s="430"/>
      <c r="N125" s="430"/>
    </row>
    <row r="126" spans="1:19" ht="17.45" customHeight="1">
      <c r="E126">
        <v>3</v>
      </c>
      <c r="F126" s="528" t="s">
        <v>199</v>
      </c>
      <c r="G126" s="528"/>
      <c r="H126" s="528"/>
      <c r="I126" s="335" t="s">
        <v>199</v>
      </c>
      <c r="K126" s="430" t="s">
        <v>199</v>
      </c>
      <c r="L126" s="430"/>
      <c r="M126" s="430"/>
      <c r="N126" s="430"/>
    </row>
    <row r="127" spans="1:19" ht="17.45" customHeight="1">
      <c r="E127">
        <v>4</v>
      </c>
      <c r="F127" s="528" t="s">
        <v>199</v>
      </c>
      <c r="G127" s="528"/>
      <c r="H127" s="528"/>
      <c r="I127" s="335" t="s">
        <v>199</v>
      </c>
      <c r="K127" s="430" t="s">
        <v>199</v>
      </c>
      <c r="L127" s="430"/>
      <c r="M127" s="430"/>
      <c r="N127" s="430"/>
    </row>
    <row r="128" spans="1:19" ht="17.45" customHeight="1">
      <c r="E128">
        <v>5</v>
      </c>
      <c r="F128" s="528" t="s">
        <v>199</v>
      </c>
      <c r="G128" s="528"/>
      <c r="H128" s="528"/>
      <c r="I128" s="335" t="s">
        <v>199</v>
      </c>
      <c r="K128" s="430" t="s">
        <v>199</v>
      </c>
      <c r="L128" s="430"/>
      <c r="M128" s="430"/>
      <c r="N128" s="430"/>
    </row>
    <row r="130" spans="1:19">
      <c r="E130" s="13" t="s">
        <v>53</v>
      </c>
      <c r="F130" s="13" t="s">
        <v>48</v>
      </c>
      <c r="G130" s="12"/>
      <c r="H130" s="12"/>
      <c r="I130" s="12"/>
      <c r="J130" s="12"/>
      <c r="K130" s="12"/>
      <c r="L130" s="12"/>
      <c r="M130" s="12"/>
      <c r="N130" s="12"/>
      <c r="O130" s="12"/>
    </row>
    <row r="131" spans="1:19" ht="9.9499999999999993" customHeight="1"/>
    <row r="132" spans="1:19" ht="9.9499999999999993" customHeight="1">
      <c r="F132" s="444" t="s">
        <v>250</v>
      </c>
      <c r="G132" s="444"/>
      <c r="H132" s="444"/>
      <c r="I132" s="444"/>
      <c r="J132" s="444"/>
      <c r="K132" s="444"/>
      <c r="L132" s="444"/>
      <c r="M132" s="444"/>
      <c r="N132" s="444"/>
    </row>
    <row r="133" spans="1:19">
      <c r="F133" s="29"/>
      <c r="G133" s="27" t="s">
        <v>6</v>
      </c>
      <c r="H133" s="27" t="s">
        <v>7</v>
      </c>
      <c r="I133" s="27" t="s">
        <v>8</v>
      </c>
      <c r="J133" s="27" t="s">
        <v>9</v>
      </c>
      <c r="K133" s="27" t="s">
        <v>10</v>
      </c>
      <c r="L133" s="27" t="s">
        <v>11</v>
      </c>
      <c r="M133" s="27" t="s">
        <v>12</v>
      </c>
    </row>
    <row r="134" spans="1:19">
      <c r="F134" s="120"/>
      <c r="G134" s="94" t="s">
        <v>161</v>
      </c>
      <c r="H134" s="94" t="s">
        <v>162</v>
      </c>
      <c r="I134" s="94" t="s">
        <v>163</v>
      </c>
      <c r="J134" s="94" t="s">
        <v>164</v>
      </c>
      <c r="K134" s="94" t="s">
        <v>165</v>
      </c>
      <c r="L134" s="94" t="s">
        <v>166</v>
      </c>
      <c r="M134" s="94" t="s">
        <v>167</v>
      </c>
      <c r="N134" s="28" t="s">
        <v>13</v>
      </c>
    </row>
    <row r="135" spans="1:19">
      <c r="C135" s="362" t="s">
        <v>32</v>
      </c>
      <c r="D135" s="339" t="s">
        <v>29</v>
      </c>
      <c r="F135" s="26" t="s">
        <v>55</v>
      </c>
      <c r="G135" s="19">
        <f t="shared" ref="G135:M135" si="14">H71</f>
        <v>0</v>
      </c>
      <c r="H135" s="19">
        <f t="shared" si="14"/>
        <v>0</v>
      </c>
      <c r="I135" s="19">
        <f t="shared" si="14"/>
        <v>0</v>
      </c>
      <c r="J135" s="19">
        <f t="shared" si="14"/>
        <v>0</v>
      </c>
      <c r="K135" s="19">
        <f t="shared" si="14"/>
        <v>0</v>
      </c>
      <c r="L135" s="19">
        <f t="shared" si="14"/>
        <v>0</v>
      </c>
      <c r="M135" s="19">
        <f t="shared" si="14"/>
        <v>0</v>
      </c>
      <c r="N135" s="71">
        <f>SUM(G135:M135)</f>
        <v>0</v>
      </c>
    </row>
    <row r="136" spans="1:19">
      <c r="C136" s="362" t="s">
        <v>32</v>
      </c>
      <c r="D136" s="339" t="s">
        <v>29</v>
      </c>
      <c r="F136" s="26" t="s">
        <v>27</v>
      </c>
      <c r="G136" s="19">
        <f t="shared" ref="G136:M136" si="15">H78</f>
        <v>0</v>
      </c>
      <c r="H136" s="19">
        <f t="shared" si="15"/>
        <v>0</v>
      </c>
      <c r="I136" s="19">
        <f t="shared" si="15"/>
        <v>0</v>
      </c>
      <c r="J136" s="19">
        <f t="shared" si="15"/>
        <v>0</v>
      </c>
      <c r="K136" s="19">
        <f t="shared" si="15"/>
        <v>0</v>
      </c>
      <c r="L136" s="19">
        <f t="shared" si="15"/>
        <v>0</v>
      </c>
      <c r="M136" s="19">
        <f t="shared" si="15"/>
        <v>0</v>
      </c>
      <c r="N136" s="71">
        <f t="shared" ref="N136:N137" si="16">SUM(G136:M136)</f>
        <v>0</v>
      </c>
    </row>
    <row r="137" spans="1:19">
      <c r="C137" s="362" t="s">
        <v>32</v>
      </c>
      <c r="D137" s="339" t="s">
        <v>29</v>
      </c>
      <c r="F137" s="26" t="s">
        <v>14</v>
      </c>
      <c r="G137" s="19">
        <f t="shared" ref="G137:M137" si="17">H85</f>
        <v>0</v>
      </c>
      <c r="H137" s="19">
        <f t="shared" si="17"/>
        <v>0</v>
      </c>
      <c r="I137" s="19">
        <f t="shared" si="17"/>
        <v>0</v>
      </c>
      <c r="J137" s="19">
        <f t="shared" si="17"/>
        <v>0</v>
      </c>
      <c r="K137" s="19">
        <f t="shared" si="17"/>
        <v>0</v>
      </c>
      <c r="L137" s="19">
        <f t="shared" si="17"/>
        <v>0</v>
      </c>
      <c r="M137" s="19">
        <f t="shared" si="17"/>
        <v>0</v>
      </c>
      <c r="N137" s="71">
        <f t="shared" si="16"/>
        <v>0</v>
      </c>
    </row>
    <row r="138" spans="1:19" ht="6" customHeight="1"/>
    <row r="139" spans="1:19">
      <c r="L139" s="14" t="s">
        <v>62</v>
      </c>
      <c r="N139" s="71">
        <f>SUM(N135:N138)</f>
        <v>0</v>
      </c>
    </row>
    <row r="140" spans="1:19" ht="7.5" customHeight="1">
      <c r="N140" s="42"/>
    </row>
    <row r="141" spans="1:19" s="3" customFormat="1" ht="17.45" customHeight="1">
      <c r="A141" s="344"/>
      <c r="B141" s="344"/>
      <c r="C141" s="359"/>
      <c r="D141" s="344"/>
      <c r="F141" s="442" t="s">
        <v>59</v>
      </c>
      <c r="G141" s="442"/>
      <c r="H141" s="442"/>
      <c r="I141" s="442"/>
      <c r="J141" s="442"/>
      <c r="K141" s="442"/>
      <c r="L141" s="442"/>
      <c r="M141" s="442"/>
      <c r="N141" s="442"/>
      <c r="O141" s="442"/>
      <c r="P141" s="18"/>
      <c r="Q141" s="344"/>
      <c r="R141" s="344"/>
      <c r="S141" s="344"/>
    </row>
    <row r="142" spans="1:19" ht="15" customHeight="1">
      <c r="C142" s="529"/>
      <c r="F142" s="422" t="s">
        <v>241</v>
      </c>
      <c r="G142" s="422"/>
      <c r="H142" s="422"/>
      <c r="I142" s="422"/>
      <c r="J142" s="422"/>
      <c r="K142" s="422"/>
      <c r="L142" s="422"/>
      <c r="M142" s="422"/>
      <c r="N142" s="422"/>
      <c r="O142" s="422"/>
    </row>
    <row r="143" spans="1:19" ht="21.75" customHeight="1">
      <c r="C143" s="529"/>
      <c r="F143" s="422"/>
      <c r="G143" s="422"/>
      <c r="H143" s="422"/>
      <c r="I143" s="422"/>
      <c r="J143" s="422"/>
      <c r="K143" s="422"/>
      <c r="L143" s="422"/>
      <c r="M143" s="422"/>
      <c r="N143" s="422"/>
      <c r="O143" s="422"/>
      <c r="R143" s="531" t="s">
        <v>399</v>
      </c>
      <c r="S143" s="531"/>
    </row>
    <row r="144" spans="1:19" ht="8.1" customHeight="1">
      <c r="C144" s="529"/>
      <c r="F144" s="139"/>
      <c r="N144" s="42"/>
      <c r="R144" s="531"/>
      <c r="S144" s="531"/>
    </row>
    <row r="145" spans="1:19">
      <c r="C145" s="363"/>
      <c r="I145" s="325" t="s">
        <v>262</v>
      </c>
      <c r="J145" s="249">
        <v>0</v>
      </c>
      <c r="N145" s="42"/>
      <c r="Q145" s="336" t="s">
        <v>56</v>
      </c>
      <c r="R145" s="531"/>
      <c r="S145" s="531"/>
    </row>
    <row r="146" spans="1:19" ht="9.75" customHeight="1">
      <c r="C146" s="363"/>
      <c r="F146" s="62"/>
      <c r="N146" s="42"/>
      <c r="R146" s="531"/>
      <c r="S146" s="531"/>
    </row>
    <row r="147" spans="1:19" ht="24.75" customHeight="1">
      <c r="F147" s="72" t="s">
        <v>63</v>
      </c>
      <c r="G147" s="17" t="s">
        <v>372</v>
      </c>
      <c r="H147" s="24" t="s">
        <v>52</v>
      </c>
      <c r="I147" s="24" t="s">
        <v>27</v>
      </c>
      <c r="J147" s="24" t="s">
        <v>14</v>
      </c>
      <c r="K147" s="25" t="s">
        <v>270</v>
      </c>
      <c r="M147" s="91" t="s">
        <v>60</v>
      </c>
      <c r="N147" s="73"/>
      <c r="R147" s="531"/>
      <c r="S147" s="531"/>
    </row>
    <row r="148" spans="1:19" ht="18.600000000000001" customHeight="1">
      <c r="C148" s="516" t="s">
        <v>269</v>
      </c>
      <c r="D148" s="530" t="s">
        <v>29</v>
      </c>
      <c r="E148">
        <v>1</v>
      </c>
      <c r="F148" s="112" t="s">
        <v>153</v>
      </c>
      <c r="G148" s="112"/>
      <c r="H148" s="113" t="s">
        <v>203</v>
      </c>
      <c r="I148" s="113" t="s">
        <v>203</v>
      </c>
      <c r="J148" s="392">
        <f>J145*SUM('Proj 2_Sect G-I'!P99:P105)</f>
        <v>0</v>
      </c>
      <c r="K148" s="114">
        <f>SUM(H148:J148)</f>
        <v>0</v>
      </c>
      <c r="M148" s="468" t="s">
        <v>106</v>
      </c>
      <c r="N148" s="468"/>
      <c r="R148" s="531"/>
      <c r="S148" s="531"/>
    </row>
    <row r="149" spans="1:19" ht="24" customHeight="1">
      <c r="C149" s="516"/>
      <c r="D149" s="530"/>
      <c r="E149">
        <v>2</v>
      </c>
      <c r="F149" s="445" t="s">
        <v>199</v>
      </c>
      <c r="G149" s="445"/>
      <c r="H149" s="278" t="s">
        <v>199</v>
      </c>
      <c r="I149" s="278" t="s">
        <v>199</v>
      </c>
      <c r="J149" s="278" t="s">
        <v>199</v>
      </c>
      <c r="K149" s="118">
        <f t="shared" ref="K149:K152" si="18">SUM(H149:J149)</f>
        <v>0</v>
      </c>
      <c r="M149" s="469" t="s">
        <v>89</v>
      </c>
      <c r="N149" s="469"/>
    </row>
    <row r="150" spans="1:19" ht="24" customHeight="1">
      <c r="C150" s="516"/>
      <c r="D150" s="530"/>
      <c r="E150">
        <v>3</v>
      </c>
      <c r="F150" s="424" t="s">
        <v>199</v>
      </c>
      <c r="G150" s="424"/>
      <c r="H150" s="279" t="s">
        <v>199</v>
      </c>
      <c r="I150" s="279" t="s">
        <v>199</v>
      </c>
      <c r="J150" s="279" t="s">
        <v>199</v>
      </c>
      <c r="K150" s="119">
        <f t="shared" si="18"/>
        <v>0</v>
      </c>
      <c r="M150" s="470" t="s">
        <v>89</v>
      </c>
      <c r="N150" s="470"/>
    </row>
    <row r="151" spans="1:19" ht="24" customHeight="1">
      <c r="C151" s="516"/>
      <c r="D151" s="530"/>
      <c r="E151">
        <v>4</v>
      </c>
      <c r="F151" s="424" t="s">
        <v>199</v>
      </c>
      <c r="G151" s="424"/>
      <c r="H151" s="279" t="s">
        <v>199</v>
      </c>
      <c r="I151" s="279" t="s">
        <v>199</v>
      </c>
      <c r="J151" s="279" t="s">
        <v>199</v>
      </c>
      <c r="K151" s="119">
        <f t="shared" si="18"/>
        <v>0</v>
      </c>
      <c r="M151" s="470" t="s">
        <v>89</v>
      </c>
      <c r="N151" s="470"/>
    </row>
    <row r="152" spans="1:19" ht="24" customHeight="1">
      <c r="C152" s="516"/>
      <c r="D152" s="530"/>
      <c r="E152">
        <v>5</v>
      </c>
      <c r="F152" s="479" t="s">
        <v>199</v>
      </c>
      <c r="G152" s="479"/>
      <c r="H152" s="280" t="s">
        <v>199</v>
      </c>
      <c r="I152" s="280" t="s">
        <v>199</v>
      </c>
      <c r="J152" s="280" t="s">
        <v>199</v>
      </c>
      <c r="K152" s="134">
        <f t="shared" si="18"/>
        <v>0</v>
      </c>
      <c r="M152" s="471" t="s">
        <v>89</v>
      </c>
      <c r="N152" s="471"/>
    </row>
    <row r="153" spans="1:19" ht="12" customHeight="1">
      <c r="R153" s="346" t="s">
        <v>204</v>
      </c>
    </row>
    <row r="154" spans="1:19" ht="17.45" customHeight="1">
      <c r="F154" s="111"/>
      <c r="I154" s="15" t="s">
        <v>61</v>
      </c>
      <c r="K154" s="132">
        <f>SUM(K148:K153)</f>
        <v>0</v>
      </c>
      <c r="Q154" s="336" t="s">
        <v>263</v>
      </c>
      <c r="R154" s="352">
        <f>N139-K156</f>
        <v>0</v>
      </c>
      <c r="S154" s="353" t="str">
        <f>IF(ABS(R154)&lt;1.5,"chk OK","DOES NOT MATCH!!! Check funding totals")</f>
        <v>chk OK</v>
      </c>
    </row>
    <row r="155" spans="1:19" ht="12" customHeight="1">
      <c r="F155" s="111"/>
      <c r="I155" s="15"/>
      <c r="R155" s="352"/>
      <c r="S155" s="353"/>
    </row>
    <row r="156" spans="1:19" s="3" customFormat="1" ht="23.1" customHeight="1">
      <c r="A156" s="344"/>
      <c r="B156" s="344"/>
      <c r="C156" s="344"/>
      <c r="D156" s="344"/>
      <c r="F156" s="183"/>
      <c r="H156" s="184"/>
      <c r="I156" s="185" t="s">
        <v>215</v>
      </c>
      <c r="J156" s="185"/>
      <c r="K156" s="186">
        <f>K154-K148</f>
        <v>0</v>
      </c>
      <c r="Q156" s="344"/>
      <c r="R156" s="354"/>
      <c r="S156" s="355"/>
    </row>
    <row r="157" spans="1:19" ht="15.6" customHeight="1" thickBot="1"/>
    <row r="158" spans="1:19" ht="14.45" customHeight="1">
      <c r="F158" s="433" t="s">
        <v>229</v>
      </c>
      <c r="G158" s="434"/>
      <c r="H158" s="434"/>
      <c r="I158" s="434"/>
      <c r="J158" s="434"/>
      <c r="K158" s="434"/>
      <c r="L158" s="434"/>
      <c r="M158" s="434"/>
      <c r="N158" s="435"/>
    </row>
    <row r="159" spans="1:19">
      <c r="F159" s="436" t="s">
        <v>199</v>
      </c>
      <c r="G159" s="437"/>
      <c r="H159" s="437"/>
      <c r="I159" s="437"/>
      <c r="J159" s="437"/>
      <c r="K159" s="437"/>
      <c r="L159" s="437"/>
      <c r="M159" s="437"/>
      <c r="N159" s="438"/>
    </row>
    <row r="160" spans="1:19">
      <c r="F160" s="436"/>
      <c r="G160" s="437"/>
      <c r="H160" s="437"/>
      <c r="I160" s="437"/>
      <c r="J160" s="437"/>
      <c r="K160" s="437"/>
      <c r="L160" s="437"/>
      <c r="M160" s="437"/>
      <c r="N160" s="438"/>
    </row>
    <row r="161" spans="6:16" ht="15.75" thickBot="1">
      <c r="F161" s="439"/>
      <c r="G161" s="440"/>
      <c r="H161" s="440"/>
      <c r="I161" s="440"/>
      <c r="J161" s="440"/>
      <c r="K161" s="440"/>
      <c r="L161" s="440"/>
      <c r="M161" s="440"/>
      <c r="N161" s="441"/>
    </row>
    <row r="162" spans="6:16" ht="15.75" thickBot="1"/>
    <row r="163" spans="6:16" ht="14.45" customHeight="1">
      <c r="F163" s="461" t="s">
        <v>319</v>
      </c>
      <c r="G163" s="462"/>
      <c r="H163" s="462"/>
      <c r="I163" s="462"/>
      <c r="J163" s="462"/>
      <c r="K163" s="462"/>
      <c r="L163" s="462"/>
      <c r="M163" s="462"/>
      <c r="N163" s="463"/>
    </row>
    <row r="164" spans="6:16">
      <c r="F164" s="436" t="s">
        <v>199</v>
      </c>
      <c r="G164" s="437"/>
      <c r="H164" s="437"/>
      <c r="I164" s="437"/>
      <c r="J164" s="437"/>
      <c r="K164" s="437"/>
      <c r="L164" s="437"/>
      <c r="M164" s="437"/>
      <c r="N164" s="438"/>
    </row>
    <row r="165" spans="6:16">
      <c r="F165" s="436"/>
      <c r="G165" s="437"/>
      <c r="H165" s="437"/>
      <c r="I165" s="437"/>
      <c r="J165" s="437"/>
      <c r="K165" s="437"/>
      <c r="L165" s="437"/>
      <c r="M165" s="437"/>
      <c r="N165" s="438"/>
    </row>
    <row r="166" spans="6:16" ht="15.75" thickBot="1">
      <c r="F166" s="439"/>
      <c r="G166" s="440"/>
      <c r="H166" s="440"/>
      <c r="I166" s="440"/>
      <c r="J166" s="440"/>
      <c r="K166" s="440"/>
      <c r="L166" s="440"/>
      <c r="M166" s="440"/>
      <c r="N166" s="441"/>
    </row>
    <row r="168" spans="6:16">
      <c r="P168" s="18"/>
    </row>
  </sheetData>
  <sheetProtection algorithmName="SHA-512" hashValue="2gwxJCOz+hQTxMI1hhIujWsNaG4mHfXKQcU8nVJUqKGfol6S9zDp1C5oeOR1Zne146i4BfE77jhLTGpQKFEbug==" saltValue="zQu/z+3/N1qscwb6kKeArw==" spinCount="100000" sheet="1" scenarios="1" formatRows="0" selectLockedCells="1"/>
  <protectedRanges>
    <protectedRange algorithmName="SHA-512" hashValue="1eX77jqYfB4ebSJlCX/Zr/Vcjg1BjRUAPmvDSBFTM3kkL8weEtyrn+fhxn327fnn+WbEhUuWCRwn2tOnCd4kGQ==" saltValue="jFcRHJyIMPMCel/rs6IV8g==" spinCount="100000" sqref="F164:N166 F159:N161 M149:N152 F149:J152 J145 G89:N89 H86:N86 G79:N80 G72:N73 G57:H61 K57:K61 J23 G43:N47" name="SectA to E"/>
    <protectedRange algorithmName="SHA-512" hashValue="1eX77jqYfB4ebSJlCX/Zr/Vcjg1BjRUAPmvDSBFTM3kkL8weEtyrn+fhxn327fnn+WbEhUuWCRwn2tOnCd4kGQ==" saltValue="jFcRHJyIMPMCel/rs6IV8g==" spinCount="100000" sqref="F26:N33" name="SectA to E_1"/>
    <protectedRange algorithmName="SHA-512" hashValue="1eX77jqYfB4ebSJlCX/Zr/Vcjg1BjRUAPmvDSBFTM3kkL8weEtyrn+fhxn327fnn+WbEhUuWCRwn2tOnCd4kGQ==" saltValue="jFcRHJyIMPMCel/rs6IV8g==" spinCount="100000" sqref="K108:N112 F108:I112" name="SectA to E_2"/>
    <protectedRange algorithmName="SHA-512" hashValue="1eX77jqYfB4ebSJlCX/Zr/Vcjg1BjRUAPmvDSBFTM3kkL8weEtyrn+fhxn327fnn+WbEhUuWCRwn2tOnCd4kGQ==" saltValue="jFcRHJyIMPMCel/rs6IV8g==" spinCount="100000" sqref="K116:N120 F116:I120" name="SectA to E_3"/>
    <protectedRange algorithmName="SHA-512" hashValue="1eX77jqYfB4ebSJlCX/Zr/Vcjg1BjRUAPmvDSBFTM3kkL8weEtyrn+fhxn327fnn+WbEhUuWCRwn2tOnCd4kGQ==" saltValue="jFcRHJyIMPMCel/rs6IV8g==" spinCount="100000" sqref="K124:N128 F124:I128" name="SectA to E_4"/>
  </protectedRanges>
  <mergeCells count="90">
    <mergeCell ref="R143:S148"/>
    <mergeCell ref="F124:H124"/>
    <mergeCell ref="F125:H125"/>
    <mergeCell ref="F126:H126"/>
    <mergeCell ref="F127:H127"/>
    <mergeCell ref="F128:H128"/>
    <mergeCell ref="F132:N132"/>
    <mergeCell ref="F141:O141"/>
    <mergeCell ref="K124:N124"/>
    <mergeCell ref="K125:N125"/>
    <mergeCell ref="F158:N158"/>
    <mergeCell ref="F159:N161"/>
    <mergeCell ref="F163:N163"/>
    <mergeCell ref="F164:N166"/>
    <mergeCell ref="C148:C152"/>
    <mergeCell ref="D148:D152"/>
    <mergeCell ref="M148:N148"/>
    <mergeCell ref="F149:G149"/>
    <mergeCell ref="M149:N149"/>
    <mergeCell ref="F150:G150"/>
    <mergeCell ref="M150:N150"/>
    <mergeCell ref="F151:G151"/>
    <mergeCell ref="M151:N151"/>
    <mergeCell ref="F152:G152"/>
    <mergeCell ref="M152:N152"/>
    <mergeCell ref="C142:C144"/>
    <mergeCell ref="F142:O143"/>
    <mergeCell ref="K128:N128"/>
    <mergeCell ref="K126:N126"/>
    <mergeCell ref="K127:N127"/>
    <mergeCell ref="F114:O114"/>
    <mergeCell ref="F122:O122"/>
    <mergeCell ref="K116:N116"/>
    <mergeCell ref="K117:N117"/>
    <mergeCell ref="K118:N118"/>
    <mergeCell ref="K119:N119"/>
    <mergeCell ref="K120:N120"/>
    <mergeCell ref="F116:H116"/>
    <mergeCell ref="F117:H117"/>
    <mergeCell ref="F118:H118"/>
    <mergeCell ref="F119:H119"/>
    <mergeCell ref="F120:H120"/>
    <mergeCell ref="K110:N110"/>
    <mergeCell ref="K111:N111"/>
    <mergeCell ref="K112:N112"/>
    <mergeCell ref="F110:H110"/>
    <mergeCell ref="F111:H111"/>
    <mergeCell ref="F112:H112"/>
    <mergeCell ref="F97:M97"/>
    <mergeCell ref="F106:O106"/>
    <mergeCell ref="K108:N108"/>
    <mergeCell ref="K109:N109"/>
    <mergeCell ref="F108:H108"/>
    <mergeCell ref="F109:H109"/>
    <mergeCell ref="R69:R83"/>
    <mergeCell ref="C42:C47"/>
    <mergeCell ref="M54:N63"/>
    <mergeCell ref="C58:C61"/>
    <mergeCell ref="C26:C33"/>
    <mergeCell ref="F26:N33"/>
    <mergeCell ref="F25:N25"/>
    <mergeCell ref="F96:N96"/>
    <mergeCell ref="F38:O38"/>
    <mergeCell ref="F39:O39"/>
    <mergeCell ref="G67:G68"/>
    <mergeCell ref="F69:O69"/>
    <mergeCell ref="F76:O76"/>
    <mergeCell ref="F83:O83"/>
    <mergeCell ref="F95:N95"/>
    <mergeCell ref="R10:R13"/>
    <mergeCell ref="F13:I13"/>
    <mergeCell ref="R17:R21"/>
    <mergeCell ref="F18:H18"/>
    <mergeCell ref="J18:N18"/>
    <mergeCell ref="F19:H19"/>
    <mergeCell ref="J19:N19"/>
    <mergeCell ref="F16:H16"/>
    <mergeCell ref="J16:N16"/>
    <mergeCell ref="F17:H17"/>
    <mergeCell ref="J17:N17"/>
    <mergeCell ref="F20:H20"/>
    <mergeCell ref="J20:N20"/>
    <mergeCell ref="F21:H21"/>
    <mergeCell ref="J21:N21"/>
    <mergeCell ref="C22:C24"/>
    <mergeCell ref="F4:O4"/>
    <mergeCell ref="G6:J6"/>
    <mergeCell ref="G9:M9"/>
    <mergeCell ref="G10:H10"/>
    <mergeCell ref="C17:C21"/>
  </mergeCells>
  <conditionalFormatting sqref="F43:F47">
    <cfRule type="containsText" dxfId="147" priority="2" operator="containsText" text="ex -- service area/route">
      <formula>NOT(ISERROR(SEARCH("ex -- service area/route",F43)))</formula>
    </cfRule>
  </conditionalFormatting>
  <conditionalFormatting sqref="F57:F61">
    <cfRule type="containsText" dxfId="146" priority="1" operator="containsText" text="n/a">
      <formula>NOT(ISERROR(SEARCH("n/a",F57)))</formula>
    </cfRule>
  </conditionalFormatting>
  <conditionalFormatting sqref="F108:F112 I108:I112 K108:K112">
    <cfRule type="containsText" dxfId="145" priority="7" operator="containsText" text="click to select">
      <formula>NOT(ISERROR(SEARCH("click to select",F108)))</formula>
    </cfRule>
    <cfRule type="containsText" dxfId="144" priority="8" operator="containsText" text="click to enter.">
      <formula>NOT(ISERROR(SEARCH("click to enter.",F108)))</formula>
    </cfRule>
  </conditionalFormatting>
  <conditionalFormatting sqref="F116:F120 I116:I120 K116:K120">
    <cfRule type="containsText" dxfId="143" priority="5" operator="containsText" text="click to select">
      <formula>NOT(ISERROR(SEARCH("click to select",F116)))</formula>
    </cfRule>
    <cfRule type="containsText" dxfId="142" priority="6" operator="containsText" text="click to enter.">
      <formula>NOT(ISERROR(SEARCH("click to enter.",F116)))</formula>
    </cfRule>
  </conditionalFormatting>
  <conditionalFormatting sqref="F124:F128 I124:I128 K124:K128">
    <cfRule type="containsText" dxfId="141" priority="3" operator="containsText" text="click to select">
      <formula>NOT(ISERROR(SEARCH("click to select",F124)))</formula>
    </cfRule>
    <cfRule type="containsText" dxfId="140" priority="4" operator="containsText" text="click to enter.">
      <formula>NOT(ISERROR(SEARCH("click to enter.",F124)))</formula>
    </cfRule>
  </conditionalFormatting>
  <conditionalFormatting sqref="F17:H21">
    <cfRule type="containsText" dxfId="139" priority="9" operator="containsText" text="service area/route">
      <formula>NOT(ISERROR(SEARCH("service area/route",F17)))</formula>
    </cfRule>
  </conditionalFormatting>
  <conditionalFormatting sqref="F149:J152 M149:N152">
    <cfRule type="containsText" dxfId="138" priority="15" operator="containsText" text="click to select">
      <formula>NOT(ISERROR(SEARCH("click to select",F149)))</formula>
    </cfRule>
    <cfRule type="containsText" dxfId="137" priority="16" operator="containsText" text="click to enter.">
      <formula>NOT(ISERROR(SEARCH("click to enter.",F149)))</formula>
    </cfRule>
  </conditionalFormatting>
  <conditionalFormatting sqref="F26:N33">
    <cfRule type="containsText" dxfId="136" priority="13" operator="containsText" text="click to enter.">
      <formula>NOT(ISERROR(SEARCH("click to enter.",F26)))</formula>
    </cfRule>
  </conditionalFormatting>
  <conditionalFormatting sqref="F159:N161 F164:N166">
    <cfRule type="containsText" dxfId="135" priority="14" operator="containsText" text="click to enter.">
      <formula>NOT(ISERROR(SEARCH("click to enter.",F159)))</formula>
    </cfRule>
  </conditionalFormatting>
  <conditionalFormatting sqref="G6:J6">
    <cfRule type="containsText" dxfId="134" priority="21" operator="containsText" text="click to enter.">
      <formula>NOT(ISERROR(SEARCH("click to enter.",G6)))</formula>
    </cfRule>
  </conditionalFormatting>
  <conditionalFormatting sqref="G43:N47">
    <cfRule type="containsText" dxfId="133" priority="19" operator="containsText" text="click to select">
      <formula>NOT(ISERROR(SEARCH("click to select",G43)))</formula>
    </cfRule>
    <cfRule type="containsText" dxfId="132" priority="20" operator="containsText" text="click to enter.">
      <formula>NOT(ISERROR(SEARCH("click to enter.",G43)))</formula>
    </cfRule>
  </conditionalFormatting>
  <conditionalFormatting sqref="G72:N73">
    <cfRule type="cellIs" priority="22" operator="equal">
      <formula>0</formula>
    </cfRule>
  </conditionalFormatting>
  <conditionalFormatting sqref="J17:N21">
    <cfRule type="containsText" dxfId="131" priority="10" operator="containsText" text="click to select">
      <formula>NOT(ISERROR(SEARCH("click to select",J17)))</formula>
    </cfRule>
    <cfRule type="containsText" dxfId="130" priority="11" operator="containsText" text="click to enter.">
      <formula>NOT(ISERROR(SEARCH("click to enter.",J17)))</formula>
    </cfRule>
  </conditionalFormatting>
  <conditionalFormatting sqref="L6 G9:M9 G10:H11 N10:N11 J13 N13 J23">
    <cfRule type="containsText" dxfId="129" priority="17" operator="containsText" text="click to select">
      <formula>NOT(ISERROR(SEARCH("click to select",G6)))</formula>
    </cfRule>
    <cfRule type="containsText" dxfId="128" priority="18" operator="containsText" text="click to enter.">
      <formula>NOT(ISERROR(SEARCH("click to enter.",G6)))</formula>
    </cfRule>
  </conditionalFormatting>
  <dataValidations disablePrompts="1" count="4">
    <dataValidation type="list" allowBlank="1" showInputMessage="1" showErrorMessage="1" sqref="G10:H11" xr:uid="{D5DB000B-E51D-4EE0-B982-9C53F2FFB779}">
      <formula1>Svc_Type</formula1>
    </dataValidation>
    <dataValidation type="list" allowBlank="1" showInputMessage="1" showErrorMessage="1" sqref="J23 J13" xr:uid="{B55F3AB3-48DE-4D13-8400-F72A127FF3C8}">
      <formula1>Y_N</formula1>
    </dataValidation>
    <dataValidation type="list" allowBlank="1" showInputMessage="1" showErrorMessage="1" sqref="M148:N152" xr:uid="{0CA96877-773F-4F77-B4B2-9DA324EBFFB3}">
      <formula1>Funding</formula1>
    </dataValidation>
    <dataValidation type="list" allowBlank="1" showInputMessage="1" showErrorMessage="1" sqref="J17:N21" xr:uid="{FE560535-51C7-4088-A504-0869C379BA4D}">
      <formula1>Status</formula1>
    </dataValidation>
  </dataValidations>
  <printOptions horizontalCentered="1"/>
  <pageMargins left="0.45" right="0.45" top="0.75" bottom="0.5" header="0.3" footer="0.3"/>
  <pageSetup scale="63" orientation="portrait" r:id="rId1"/>
  <headerFooter>
    <oddHeader>&amp;COrange County Transportation Authority&amp;R2024 Measure M2 Call for Projec ts
Project V Application</oddHeader>
  </headerFooter>
  <rowBreaks count="3" manualBreakCount="3">
    <brk id="34" min="4" max="15" man="1"/>
    <brk id="64" min="4" max="15" man="1"/>
    <brk id="101" min="4" max="15" man="1"/>
  </rowBreaks>
  <colBreaks count="1" manualBreakCount="1">
    <brk id="16" min="1" max="61"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52BD6-BD72-4092-9FFB-E4F03E70CD66}">
  <sheetPr>
    <tabColor theme="5" tint="-0.249977111117893"/>
  </sheetPr>
  <dimension ref="A2:S152"/>
  <sheetViews>
    <sheetView showGridLines="0" zoomScaleNormal="100" zoomScaleSheetLayoutView="100" workbookViewId="0">
      <pane ySplit="6" topLeftCell="A102" activePane="bottomLeft" state="frozen"/>
      <selection activeCell="F119" sqref="F119:K125"/>
      <selection pane="bottomLeft" activeCell="F122" sqref="F122:O122"/>
    </sheetView>
  </sheetViews>
  <sheetFormatPr defaultRowHeight="15"/>
  <cols>
    <col min="1" max="1" width="4.5703125" style="336" customWidth="1"/>
    <col min="2" max="2" width="3.85546875" style="336" customWidth="1"/>
    <col min="3" max="3" width="23.140625" style="336" customWidth="1"/>
    <col min="4" max="4" width="5.140625" style="336" customWidth="1"/>
    <col min="5" max="5" width="3.5703125" customWidth="1"/>
    <col min="6" max="6" width="25.28515625" customWidth="1"/>
    <col min="7" max="7" width="24" customWidth="1"/>
    <col min="8" max="8" width="24.5703125" customWidth="1"/>
    <col min="9" max="11" width="22.28515625" customWidth="1"/>
    <col min="12" max="12" width="23.42578125" customWidth="1"/>
    <col min="13" max="13" width="20.85546875" customWidth="1"/>
    <col min="14" max="14" width="1.85546875" customWidth="1"/>
    <col min="15" max="15" width="22.5703125" style="60" customWidth="1"/>
    <col min="16" max="16" width="1.85546875" customWidth="1"/>
    <col min="17" max="17" width="4.5703125" style="336" customWidth="1"/>
    <col min="18" max="18" width="27.140625" style="336" customWidth="1"/>
    <col min="19" max="19" width="22.5703125" style="336" customWidth="1"/>
    <col min="22" max="22" width="11.5703125" customWidth="1"/>
  </cols>
  <sheetData>
    <row r="2" spans="3:18" ht="8.1" customHeight="1">
      <c r="O2"/>
    </row>
    <row r="3" spans="3:18">
      <c r="F3" s="13" t="s">
        <v>0</v>
      </c>
      <c r="G3" s="12"/>
      <c r="H3" s="12"/>
      <c r="I3" s="12"/>
      <c r="J3" s="12"/>
      <c r="K3" s="12"/>
      <c r="L3" s="12"/>
      <c r="M3" s="12"/>
      <c r="N3" s="12"/>
      <c r="O3" s="330"/>
    </row>
    <row r="4" spans="3:18" ht="32.450000000000003" customHeight="1">
      <c r="C4" s="338" t="s">
        <v>33</v>
      </c>
      <c r="F4" s="446" t="s">
        <v>1</v>
      </c>
      <c r="G4" s="446"/>
      <c r="H4" s="446"/>
      <c r="I4" s="446"/>
      <c r="J4" s="446"/>
      <c r="K4" s="446"/>
      <c r="L4" s="446"/>
      <c r="M4" s="446"/>
      <c r="N4" s="446"/>
      <c r="O4" s="446"/>
      <c r="Q4" s="337"/>
      <c r="R4" s="338" t="s">
        <v>205</v>
      </c>
    </row>
    <row r="6" spans="3:18" ht="27" customHeight="1">
      <c r="F6" s="2" t="s">
        <v>307</v>
      </c>
      <c r="G6" s="500" t="str">
        <f>'Proj 2_Sect A-E'!G6</f>
        <v>click to enter.</v>
      </c>
      <c r="H6" s="500"/>
      <c r="K6" s="1" t="s">
        <v>64</v>
      </c>
      <c r="L6" s="499" t="str">
        <f>'Proj 2_Sect A-E'!L6</f>
        <v>click to enter.</v>
      </c>
      <c r="M6" s="499"/>
      <c r="Q6" s="336" t="s">
        <v>56</v>
      </c>
      <c r="R6" s="336" t="s">
        <v>102</v>
      </c>
    </row>
    <row r="8" spans="3:18">
      <c r="E8" s="13" t="s">
        <v>101</v>
      </c>
      <c r="F8" s="13" t="s">
        <v>360</v>
      </c>
      <c r="G8" s="12"/>
      <c r="H8" s="12"/>
      <c r="I8" s="12"/>
      <c r="J8" s="12"/>
      <c r="K8" s="12"/>
      <c r="L8" s="12"/>
      <c r="M8" s="12"/>
      <c r="N8" s="12"/>
      <c r="O8" s="12"/>
      <c r="P8" s="12"/>
    </row>
    <row r="9" spans="3:18" ht="15.75" thickBot="1"/>
    <row r="10" spans="3:18" ht="15.75" customHeight="1">
      <c r="I10" s="539" t="s">
        <v>187</v>
      </c>
      <c r="J10" s="541" t="s">
        <v>92</v>
      </c>
    </row>
    <row r="11" spans="3:18" ht="20.25" customHeight="1" thickBot="1">
      <c r="F11" t="s">
        <v>388</v>
      </c>
      <c r="I11" s="540"/>
      <c r="J11" s="542"/>
    </row>
    <row r="12" spans="3:18" ht="25.5" customHeight="1" thickBot="1">
      <c r="C12" s="538" t="s">
        <v>363</v>
      </c>
      <c r="F12" s="543" t="str">
        <f>'Proj 2_Sect A-E'!$F$17</f>
        <v>[ex -- service area/route 1]</v>
      </c>
      <c r="G12" s="543"/>
      <c r="I12" s="206" t="s">
        <v>69</v>
      </c>
      <c r="J12" s="286" t="s">
        <v>69</v>
      </c>
    </row>
    <row r="13" spans="3:18" ht="15.75" thickBot="1">
      <c r="C13" s="538"/>
    </row>
    <row r="14" spans="3:18" ht="27.75" customHeight="1" thickBot="1">
      <c r="C14" s="538"/>
      <c r="F14" s="491" t="s">
        <v>351</v>
      </c>
      <c r="G14" s="492"/>
      <c r="H14" s="567" t="s">
        <v>381</v>
      </c>
      <c r="I14" s="568"/>
      <c r="J14" s="567" t="s">
        <v>381</v>
      </c>
      <c r="K14" s="568"/>
      <c r="L14" s="567" t="s">
        <v>381</v>
      </c>
      <c r="M14" s="568"/>
      <c r="O14" s="298" t="s">
        <v>352</v>
      </c>
      <c r="R14" s="569" t="s">
        <v>383</v>
      </c>
    </row>
    <row r="15" spans="3:18" ht="21.75" customHeight="1" thickBot="1">
      <c r="C15" s="538"/>
      <c r="D15" s="339" t="s">
        <v>29</v>
      </c>
      <c r="F15" s="300" t="s">
        <v>356</v>
      </c>
      <c r="G15" s="301" t="s">
        <v>357</v>
      </c>
      <c r="H15" s="302" t="s">
        <v>354</v>
      </c>
      <c r="I15" s="303" t="s">
        <v>353</v>
      </c>
      <c r="J15" s="302" t="s">
        <v>354</v>
      </c>
      <c r="K15" s="303" t="s">
        <v>353</v>
      </c>
      <c r="L15" s="302" t="s">
        <v>354</v>
      </c>
      <c r="M15" s="303" t="s">
        <v>353</v>
      </c>
      <c r="O15" s="331" t="s">
        <v>199</v>
      </c>
      <c r="Q15" s="336" t="s">
        <v>56</v>
      </c>
      <c r="R15" s="552"/>
    </row>
    <row r="16" spans="3:18" ht="20.25" customHeight="1" thickBot="1">
      <c r="C16" s="538"/>
      <c r="D16" s="339"/>
      <c r="F16" s="299"/>
      <c r="G16" s="299"/>
      <c r="H16" s="326" t="s">
        <v>362</v>
      </c>
      <c r="I16" s="327" t="s">
        <v>361</v>
      </c>
      <c r="J16" s="326" t="s">
        <v>362</v>
      </c>
      <c r="K16" s="329" t="s">
        <v>361</v>
      </c>
      <c r="L16" s="328" t="s">
        <v>362</v>
      </c>
      <c r="M16" s="329" t="s">
        <v>361</v>
      </c>
      <c r="O16"/>
      <c r="R16" s="552"/>
    </row>
    <row r="17" spans="3:18" ht="15.75" thickBot="1">
      <c r="C17" s="538"/>
      <c r="D17" s="339"/>
      <c r="O17"/>
      <c r="R17" s="552"/>
    </row>
    <row r="18" spans="3:18" ht="29.25" customHeight="1" thickBot="1">
      <c r="C18" s="538"/>
      <c r="D18" s="339"/>
      <c r="F18" s="491" t="s">
        <v>359</v>
      </c>
      <c r="G18" s="492"/>
      <c r="H18" s="567" t="s">
        <v>381</v>
      </c>
      <c r="I18" s="568"/>
      <c r="J18" s="567" t="s">
        <v>381</v>
      </c>
      <c r="K18" s="568"/>
      <c r="L18" s="567" t="s">
        <v>381</v>
      </c>
      <c r="M18" s="568"/>
      <c r="O18" s="298" t="s">
        <v>352</v>
      </c>
      <c r="R18" s="552"/>
    </row>
    <row r="19" spans="3:18" ht="21.75" customHeight="1" thickBot="1">
      <c r="C19" s="538"/>
      <c r="D19" s="339" t="s">
        <v>29</v>
      </c>
      <c r="F19" s="300" t="s">
        <v>356</v>
      </c>
      <c r="G19" s="301" t="s">
        <v>357</v>
      </c>
      <c r="H19" s="302" t="s">
        <v>354</v>
      </c>
      <c r="I19" s="303" t="s">
        <v>353</v>
      </c>
      <c r="J19" s="302" t="s">
        <v>354</v>
      </c>
      <c r="K19" s="303" t="s">
        <v>353</v>
      </c>
      <c r="L19" s="302" t="s">
        <v>354</v>
      </c>
      <c r="M19" s="303" t="s">
        <v>353</v>
      </c>
      <c r="O19" s="331" t="s">
        <v>199</v>
      </c>
      <c r="Q19" s="336" t="s">
        <v>56</v>
      </c>
      <c r="R19" s="552"/>
    </row>
    <row r="20" spans="3:18" ht="20.25" customHeight="1" thickBot="1">
      <c r="D20" s="339"/>
      <c r="F20" s="299"/>
      <c r="G20" s="299"/>
      <c r="H20" s="326" t="s">
        <v>362</v>
      </c>
      <c r="I20" s="327" t="s">
        <v>361</v>
      </c>
      <c r="J20" s="326" t="s">
        <v>362</v>
      </c>
      <c r="K20" s="329" t="s">
        <v>361</v>
      </c>
      <c r="L20" s="328" t="s">
        <v>362</v>
      </c>
      <c r="M20" s="329" t="s">
        <v>361</v>
      </c>
      <c r="O20"/>
      <c r="R20" s="552"/>
    </row>
    <row r="21" spans="3:18">
      <c r="O21"/>
      <c r="R21" s="552"/>
    </row>
    <row r="22" spans="3:18">
      <c r="F22" t="s">
        <v>364</v>
      </c>
      <c r="K22" s="232" t="s">
        <v>89</v>
      </c>
      <c r="R22" s="552"/>
    </row>
    <row r="23" spans="3:18" ht="15.75" thickBot="1">
      <c r="C23" s="519" t="s">
        <v>365</v>
      </c>
      <c r="F23" t="s">
        <v>323</v>
      </c>
      <c r="R23" s="552"/>
    </row>
    <row r="24" spans="3:18" ht="29.25" customHeight="1" thickBot="1">
      <c r="C24" s="519"/>
      <c r="F24" s="491" t="s">
        <v>358</v>
      </c>
      <c r="G24" s="492"/>
      <c r="H24" s="296" t="s">
        <v>154</v>
      </c>
      <c r="I24" s="297" t="s">
        <v>155</v>
      </c>
      <c r="J24" s="567" t="s">
        <v>381</v>
      </c>
      <c r="K24" s="568"/>
      <c r="L24" s="567" t="s">
        <v>381</v>
      </c>
      <c r="M24" s="568"/>
      <c r="O24" s="298" t="s">
        <v>352</v>
      </c>
      <c r="R24" s="552"/>
    </row>
    <row r="25" spans="3:18">
      <c r="C25" s="519"/>
      <c r="F25" s="534" t="s">
        <v>69</v>
      </c>
      <c r="G25" s="535"/>
      <c r="H25" s="304" t="s">
        <v>355</v>
      </c>
      <c r="I25" s="305" t="s">
        <v>355</v>
      </c>
      <c r="J25" s="304" t="s">
        <v>354</v>
      </c>
      <c r="K25" s="305" t="s">
        <v>353</v>
      </c>
      <c r="L25" s="304" t="s">
        <v>354</v>
      </c>
      <c r="M25" s="305" t="s">
        <v>353</v>
      </c>
      <c r="O25" s="332" t="s">
        <v>199</v>
      </c>
      <c r="Q25" s="336" t="s">
        <v>56</v>
      </c>
      <c r="R25" s="552"/>
    </row>
    <row r="26" spans="3:18">
      <c r="C26" s="519"/>
      <c r="F26" s="536" t="s">
        <v>69</v>
      </c>
      <c r="G26" s="537"/>
      <c r="H26" s="306" t="s">
        <v>355</v>
      </c>
      <c r="I26" s="307" t="s">
        <v>355</v>
      </c>
      <c r="J26" s="306" t="s">
        <v>354</v>
      </c>
      <c r="K26" s="307" t="s">
        <v>353</v>
      </c>
      <c r="L26" s="306" t="s">
        <v>354</v>
      </c>
      <c r="M26" s="307" t="s">
        <v>353</v>
      </c>
      <c r="O26" s="333" t="s">
        <v>199</v>
      </c>
      <c r="Q26" s="336" t="s">
        <v>56</v>
      </c>
      <c r="R26" s="552"/>
    </row>
    <row r="27" spans="3:18">
      <c r="C27" s="519"/>
      <c r="F27" s="536" t="s">
        <v>69</v>
      </c>
      <c r="G27" s="537"/>
      <c r="H27" s="306" t="s">
        <v>355</v>
      </c>
      <c r="I27" s="307" t="s">
        <v>355</v>
      </c>
      <c r="J27" s="306" t="s">
        <v>354</v>
      </c>
      <c r="K27" s="307" t="s">
        <v>353</v>
      </c>
      <c r="L27" s="306" t="s">
        <v>354</v>
      </c>
      <c r="M27" s="307" t="s">
        <v>353</v>
      </c>
      <c r="O27" s="333" t="s">
        <v>380</v>
      </c>
      <c r="Q27" s="336" t="s">
        <v>56</v>
      </c>
      <c r="R27" s="552"/>
    </row>
    <row r="28" spans="3:18">
      <c r="C28" s="519"/>
      <c r="F28" s="536" t="s">
        <v>69</v>
      </c>
      <c r="G28" s="537"/>
      <c r="H28" s="306" t="s">
        <v>355</v>
      </c>
      <c r="I28" s="307" t="s">
        <v>355</v>
      </c>
      <c r="J28" s="306" t="s">
        <v>354</v>
      </c>
      <c r="K28" s="307" t="s">
        <v>353</v>
      </c>
      <c r="L28" s="306" t="s">
        <v>354</v>
      </c>
      <c r="M28" s="307" t="s">
        <v>353</v>
      </c>
      <c r="O28" s="333" t="s">
        <v>199</v>
      </c>
      <c r="Q28" s="336" t="s">
        <v>56</v>
      </c>
      <c r="R28" s="552"/>
    </row>
    <row r="29" spans="3:18">
      <c r="C29" s="519"/>
      <c r="D29" s="339" t="s">
        <v>29</v>
      </c>
      <c r="F29" s="536" t="s">
        <v>69</v>
      </c>
      <c r="G29" s="537"/>
      <c r="H29" s="306" t="s">
        <v>355</v>
      </c>
      <c r="I29" s="307" t="s">
        <v>355</v>
      </c>
      <c r="J29" s="306" t="s">
        <v>354</v>
      </c>
      <c r="K29" s="307" t="s">
        <v>353</v>
      </c>
      <c r="L29" s="306" t="s">
        <v>354</v>
      </c>
      <c r="M29" s="307" t="s">
        <v>353</v>
      </c>
      <c r="O29" s="333" t="s">
        <v>199</v>
      </c>
      <c r="Q29" s="336" t="s">
        <v>56</v>
      </c>
      <c r="R29" s="552"/>
    </row>
    <row r="30" spans="3:18" ht="15.75" customHeight="1">
      <c r="C30" s="519"/>
      <c r="F30" s="536" t="s">
        <v>69</v>
      </c>
      <c r="G30" s="537"/>
      <c r="H30" s="306" t="s">
        <v>355</v>
      </c>
      <c r="I30" s="307" t="s">
        <v>355</v>
      </c>
      <c r="J30" s="306" t="s">
        <v>354</v>
      </c>
      <c r="K30" s="307" t="s">
        <v>353</v>
      </c>
      <c r="L30" s="306" t="s">
        <v>354</v>
      </c>
      <c r="M30" s="307" t="s">
        <v>353</v>
      </c>
      <c r="O30" s="333" t="s">
        <v>199</v>
      </c>
      <c r="Q30" s="336" t="s">
        <v>56</v>
      </c>
      <c r="R30" s="552"/>
    </row>
    <row r="31" spans="3:18" ht="15.75" thickBot="1">
      <c r="C31" s="519"/>
      <c r="F31" s="550" t="s">
        <v>69</v>
      </c>
      <c r="G31" s="551"/>
      <c r="H31" s="308" t="s">
        <v>355</v>
      </c>
      <c r="I31" s="309" t="s">
        <v>355</v>
      </c>
      <c r="J31" s="308" t="s">
        <v>354</v>
      </c>
      <c r="K31" s="309" t="s">
        <v>353</v>
      </c>
      <c r="L31" s="308" t="s">
        <v>354</v>
      </c>
      <c r="M31" s="309" t="s">
        <v>353</v>
      </c>
      <c r="O31" s="334" t="s">
        <v>199</v>
      </c>
      <c r="Q31" s="336" t="s">
        <v>56</v>
      </c>
    </row>
    <row r="32" spans="3:18">
      <c r="C32" s="519"/>
    </row>
    <row r="33" spans="3:18" ht="15.75" thickBot="1">
      <c r="C33" s="340"/>
    </row>
    <row r="34" spans="3:18">
      <c r="F34" s="544" t="str">
        <f>_xlfn.CONCAT("Provide any additional relevant information regarding ",F12," or related special event operations, below.")</f>
        <v>Provide any additional relevant information regarding [ex -- service area/route 1] or related special event operations, below.</v>
      </c>
      <c r="G34" s="545"/>
      <c r="H34" s="545"/>
      <c r="I34" s="545"/>
      <c r="J34" s="545"/>
      <c r="K34" s="545"/>
      <c r="L34" s="545"/>
      <c r="M34" s="545"/>
      <c r="N34" s="545"/>
      <c r="O34" s="546"/>
    </row>
    <row r="35" spans="3:18" ht="76.5" customHeight="1" thickBot="1">
      <c r="C35" s="341" t="s">
        <v>379</v>
      </c>
      <c r="D35" s="342" t="s">
        <v>29</v>
      </c>
      <c r="F35" s="570" t="s">
        <v>199</v>
      </c>
      <c r="G35" s="571"/>
      <c r="H35" s="571"/>
      <c r="I35" s="571"/>
      <c r="J35" s="571"/>
      <c r="K35" s="571"/>
      <c r="L35" s="571"/>
      <c r="M35" s="571"/>
      <c r="N35" s="571"/>
      <c r="O35" s="572"/>
    </row>
    <row r="36" spans="3:18">
      <c r="C36" s="340"/>
    </row>
    <row r="37" spans="3:18">
      <c r="C37" s="340"/>
    </row>
    <row r="38" spans="3:18" ht="15.75" thickBot="1"/>
    <row r="39" spans="3:18" ht="15.75" customHeight="1">
      <c r="I39" s="539" t="s">
        <v>187</v>
      </c>
      <c r="J39" s="541" t="s">
        <v>92</v>
      </c>
    </row>
    <row r="40" spans="3:18" ht="20.25" customHeight="1" thickBot="1">
      <c r="F40" t="s">
        <v>387</v>
      </c>
      <c r="I40" s="540"/>
      <c r="J40" s="542"/>
    </row>
    <row r="41" spans="3:18" ht="25.5" customHeight="1" thickBot="1">
      <c r="C41" s="538" t="s">
        <v>363</v>
      </c>
      <c r="F41" s="543" t="str">
        <f>'Proj 2_Sect A-E'!$F$18</f>
        <v>[ex -- service area/route 2]</v>
      </c>
      <c r="G41" s="543"/>
      <c r="I41" s="206" t="s">
        <v>69</v>
      </c>
      <c r="J41" s="286" t="s">
        <v>69</v>
      </c>
    </row>
    <row r="42" spans="3:18" ht="15.75" thickBot="1">
      <c r="C42" s="538"/>
    </row>
    <row r="43" spans="3:18" ht="27.75" customHeight="1" thickBot="1">
      <c r="C43" s="538"/>
      <c r="F43" s="491" t="s">
        <v>351</v>
      </c>
      <c r="G43" s="492"/>
      <c r="H43" s="567" t="s">
        <v>381</v>
      </c>
      <c r="I43" s="568"/>
      <c r="J43" s="567" t="s">
        <v>381</v>
      </c>
      <c r="K43" s="568"/>
      <c r="L43" s="567" t="s">
        <v>381</v>
      </c>
      <c r="M43" s="568"/>
      <c r="O43" s="298" t="s">
        <v>352</v>
      </c>
      <c r="R43" s="569" t="s">
        <v>383</v>
      </c>
    </row>
    <row r="44" spans="3:18" ht="21.75" customHeight="1" thickBot="1">
      <c r="C44" s="538"/>
      <c r="D44" s="339" t="s">
        <v>29</v>
      </c>
      <c r="F44" s="300" t="s">
        <v>356</v>
      </c>
      <c r="G44" s="301" t="s">
        <v>357</v>
      </c>
      <c r="H44" s="302" t="s">
        <v>354</v>
      </c>
      <c r="I44" s="303" t="s">
        <v>353</v>
      </c>
      <c r="J44" s="302" t="s">
        <v>354</v>
      </c>
      <c r="K44" s="303" t="s">
        <v>353</v>
      </c>
      <c r="L44" s="302" t="s">
        <v>354</v>
      </c>
      <c r="M44" s="303" t="s">
        <v>353</v>
      </c>
      <c r="O44" s="331" t="s">
        <v>199</v>
      </c>
      <c r="Q44" s="336" t="s">
        <v>56</v>
      </c>
      <c r="R44" s="552"/>
    </row>
    <row r="45" spans="3:18" ht="20.25" customHeight="1" thickBot="1">
      <c r="C45" s="538"/>
      <c r="D45" s="339"/>
      <c r="F45" s="299"/>
      <c r="G45" s="299"/>
      <c r="H45" s="326" t="s">
        <v>362</v>
      </c>
      <c r="I45" s="327" t="s">
        <v>361</v>
      </c>
      <c r="J45" s="326" t="s">
        <v>362</v>
      </c>
      <c r="K45" s="329" t="s">
        <v>361</v>
      </c>
      <c r="L45" s="328" t="s">
        <v>362</v>
      </c>
      <c r="M45" s="329" t="s">
        <v>361</v>
      </c>
      <c r="O45"/>
      <c r="R45" s="552"/>
    </row>
    <row r="46" spans="3:18" ht="15.75" thickBot="1">
      <c r="C46" s="538"/>
      <c r="D46" s="339"/>
      <c r="O46"/>
      <c r="R46" s="552"/>
    </row>
    <row r="47" spans="3:18" ht="29.25" customHeight="1" thickBot="1">
      <c r="C47" s="538"/>
      <c r="D47" s="339"/>
      <c r="F47" s="491" t="s">
        <v>359</v>
      </c>
      <c r="G47" s="492"/>
      <c r="H47" s="567" t="s">
        <v>381</v>
      </c>
      <c r="I47" s="568"/>
      <c r="J47" s="567" t="s">
        <v>381</v>
      </c>
      <c r="K47" s="568"/>
      <c r="L47" s="567" t="s">
        <v>381</v>
      </c>
      <c r="M47" s="568"/>
      <c r="O47" s="298" t="s">
        <v>352</v>
      </c>
      <c r="R47" s="552"/>
    </row>
    <row r="48" spans="3:18" ht="21.75" customHeight="1" thickBot="1">
      <c r="C48" s="538"/>
      <c r="D48" s="339" t="s">
        <v>29</v>
      </c>
      <c r="F48" s="300" t="s">
        <v>356</v>
      </c>
      <c r="G48" s="301" t="s">
        <v>357</v>
      </c>
      <c r="H48" s="302" t="s">
        <v>354</v>
      </c>
      <c r="I48" s="303" t="s">
        <v>353</v>
      </c>
      <c r="J48" s="302" t="s">
        <v>354</v>
      </c>
      <c r="K48" s="303" t="s">
        <v>353</v>
      </c>
      <c r="L48" s="302" t="s">
        <v>354</v>
      </c>
      <c r="M48" s="303" t="s">
        <v>353</v>
      </c>
      <c r="O48" s="331" t="s">
        <v>199</v>
      </c>
      <c r="Q48" s="336" t="s">
        <v>56</v>
      </c>
      <c r="R48" s="552"/>
    </row>
    <row r="49" spans="3:18" ht="20.25" customHeight="1" thickBot="1">
      <c r="D49" s="339"/>
      <c r="F49" s="299"/>
      <c r="G49" s="299"/>
      <c r="H49" s="326" t="s">
        <v>362</v>
      </c>
      <c r="I49" s="327" t="s">
        <v>361</v>
      </c>
      <c r="J49" s="326" t="s">
        <v>362</v>
      </c>
      <c r="K49" s="329" t="s">
        <v>361</v>
      </c>
      <c r="L49" s="328" t="s">
        <v>362</v>
      </c>
      <c r="M49" s="329" t="s">
        <v>361</v>
      </c>
      <c r="O49"/>
      <c r="R49" s="552"/>
    </row>
    <row r="50" spans="3:18">
      <c r="O50"/>
      <c r="R50" s="552"/>
    </row>
    <row r="51" spans="3:18">
      <c r="F51" t="s">
        <v>364</v>
      </c>
      <c r="K51" s="232" t="s">
        <v>89</v>
      </c>
      <c r="R51" s="552"/>
    </row>
    <row r="52" spans="3:18" ht="15.75" thickBot="1">
      <c r="C52" s="519" t="s">
        <v>365</v>
      </c>
      <c r="F52" t="s">
        <v>323</v>
      </c>
      <c r="R52" s="552"/>
    </row>
    <row r="53" spans="3:18" ht="29.25" customHeight="1" thickBot="1">
      <c r="C53" s="519"/>
      <c r="F53" s="491" t="s">
        <v>358</v>
      </c>
      <c r="G53" s="492"/>
      <c r="H53" s="296" t="s">
        <v>154</v>
      </c>
      <c r="I53" s="297" t="s">
        <v>155</v>
      </c>
      <c r="J53" s="567" t="s">
        <v>381</v>
      </c>
      <c r="K53" s="568"/>
      <c r="L53" s="567" t="s">
        <v>381</v>
      </c>
      <c r="M53" s="568"/>
      <c r="O53" s="298" t="s">
        <v>352</v>
      </c>
      <c r="R53" s="552"/>
    </row>
    <row r="54" spans="3:18">
      <c r="C54" s="519"/>
      <c r="F54" s="534" t="s">
        <v>69</v>
      </c>
      <c r="G54" s="535"/>
      <c r="H54" s="304" t="s">
        <v>355</v>
      </c>
      <c r="I54" s="305" t="s">
        <v>355</v>
      </c>
      <c r="J54" s="304" t="s">
        <v>354</v>
      </c>
      <c r="K54" s="305" t="s">
        <v>353</v>
      </c>
      <c r="L54" s="304" t="s">
        <v>354</v>
      </c>
      <c r="M54" s="305" t="s">
        <v>353</v>
      </c>
      <c r="O54" s="332" t="s">
        <v>199</v>
      </c>
      <c r="Q54" s="336" t="s">
        <v>56</v>
      </c>
      <c r="R54" s="552"/>
    </row>
    <row r="55" spans="3:18">
      <c r="C55" s="519"/>
      <c r="F55" s="536" t="s">
        <v>69</v>
      </c>
      <c r="G55" s="537"/>
      <c r="H55" s="306" t="s">
        <v>355</v>
      </c>
      <c r="I55" s="307" t="s">
        <v>355</v>
      </c>
      <c r="J55" s="306" t="s">
        <v>354</v>
      </c>
      <c r="K55" s="307" t="s">
        <v>353</v>
      </c>
      <c r="L55" s="306" t="s">
        <v>354</v>
      </c>
      <c r="M55" s="307" t="s">
        <v>353</v>
      </c>
      <c r="O55" s="333" t="s">
        <v>199</v>
      </c>
      <c r="Q55" s="336" t="s">
        <v>56</v>
      </c>
      <c r="R55" s="552"/>
    </row>
    <row r="56" spans="3:18">
      <c r="C56" s="519"/>
      <c r="F56" s="536" t="s">
        <v>69</v>
      </c>
      <c r="G56" s="537"/>
      <c r="H56" s="306" t="s">
        <v>355</v>
      </c>
      <c r="I56" s="307" t="s">
        <v>355</v>
      </c>
      <c r="J56" s="306" t="s">
        <v>354</v>
      </c>
      <c r="K56" s="307" t="s">
        <v>353</v>
      </c>
      <c r="L56" s="306" t="s">
        <v>354</v>
      </c>
      <c r="M56" s="307" t="s">
        <v>353</v>
      </c>
      <c r="O56" s="333" t="s">
        <v>199</v>
      </c>
      <c r="Q56" s="336" t="s">
        <v>56</v>
      </c>
      <c r="R56" s="552"/>
    </row>
    <row r="57" spans="3:18">
      <c r="C57" s="519"/>
      <c r="F57" s="536" t="s">
        <v>69</v>
      </c>
      <c r="G57" s="537"/>
      <c r="H57" s="306" t="s">
        <v>355</v>
      </c>
      <c r="I57" s="307" t="s">
        <v>355</v>
      </c>
      <c r="J57" s="306" t="s">
        <v>354</v>
      </c>
      <c r="K57" s="307" t="s">
        <v>353</v>
      </c>
      <c r="L57" s="306" t="s">
        <v>354</v>
      </c>
      <c r="M57" s="307" t="s">
        <v>353</v>
      </c>
      <c r="O57" s="333" t="s">
        <v>199</v>
      </c>
      <c r="Q57" s="336" t="s">
        <v>56</v>
      </c>
      <c r="R57" s="552"/>
    </row>
    <row r="58" spans="3:18">
      <c r="C58" s="519"/>
      <c r="D58" s="339" t="s">
        <v>29</v>
      </c>
      <c r="F58" s="536" t="s">
        <v>69</v>
      </c>
      <c r="G58" s="537"/>
      <c r="H58" s="306" t="s">
        <v>355</v>
      </c>
      <c r="I58" s="307" t="s">
        <v>355</v>
      </c>
      <c r="J58" s="306" t="s">
        <v>354</v>
      </c>
      <c r="K58" s="307" t="s">
        <v>353</v>
      </c>
      <c r="L58" s="306" t="s">
        <v>354</v>
      </c>
      <c r="M58" s="307" t="s">
        <v>353</v>
      </c>
      <c r="O58" s="333" t="s">
        <v>199</v>
      </c>
      <c r="Q58" s="336" t="s">
        <v>56</v>
      </c>
      <c r="R58" s="552"/>
    </row>
    <row r="59" spans="3:18" ht="15.75" customHeight="1">
      <c r="C59" s="519"/>
      <c r="F59" s="536" t="s">
        <v>69</v>
      </c>
      <c r="G59" s="537"/>
      <c r="H59" s="306" t="s">
        <v>355</v>
      </c>
      <c r="I59" s="307" t="s">
        <v>355</v>
      </c>
      <c r="J59" s="306" t="s">
        <v>354</v>
      </c>
      <c r="K59" s="307" t="s">
        <v>353</v>
      </c>
      <c r="L59" s="306" t="s">
        <v>354</v>
      </c>
      <c r="M59" s="307" t="s">
        <v>353</v>
      </c>
      <c r="O59" s="333" t="s">
        <v>199</v>
      </c>
      <c r="Q59" s="336" t="s">
        <v>56</v>
      </c>
      <c r="R59" s="552"/>
    </row>
    <row r="60" spans="3:18" ht="15.75" thickBot="1">
      <c r="C60" s="519"/>
      <c r="F60" s="550" t="s">
        <v>69</v>
      </c>
      <c r="G60" s="551"/>
      <c r="H60" s="308" t="s">
        <v>355</v>
      </c>
      <c r="I60" s="309" t="s">
        <v>355</v>
      </c>
      <c r="J60" s="308" t="s">
        <v>354</v>
      </c>
      <c r="K60" s="309" t="s">
        <v>353</v>
      </c>
      <c r="L60" s="308" t="s">
        <v>354</v>
      </c>
      <c r="M60" s="309" t="s">
        <v>353</v>
      </c>
      <c r="O60" s="334" t="s">
        <v>199</v>
      </c>
    </row>
    <row r="61" spans="3:18">
      <c r="C61" s="519"/>
    </row>
    <row r="62" spans="3:18" ht="15.75" thickBot="1">
      <c r="C62" s="340"/>
    </row>
    <row r="63" spans="3:18">
      <c r="F63" s="544" t="str">
        <f>_xlfn.CONCAT("Provide any additional relevant information regarding ",F41," or related special event operations, below.")</f>
        <v>Provide any additional relevant information regarding [ex -- service area/route 2] or related special event operations, below.</v>
      </c>
      <c r="G63" s="545"/>
      <c r="H63" s="545"/>
      <c r="I63" s="545"/>
      <c r="J63" s="545"/>
      <c r="K63" s="545"/>
      <c r="L63" s="545"/>
      <c r="M63" s="545"/>
      <c r="N63" s="545"/>
      <c r="O63" s="546"/>
    </row>
    <row r="64" spans="3:18" ht="76.5" customHeight="1" thickBot="1">
      <c r="C64" s="341" t="s">
        <v>379</v>
      </c>
      <c r="D64" s="342" t="s">
        <v>29</v>
      </c>
      <c r="F64" s="570" t="s">
        <v>69</v>
      </c>
      <c r="G64" s="571"/>
      <c r="H64" s="571"/>
      <c r="I64" s="571"/>
      <c r="J64" s="571"/>
      <c r="K64" s="571"/>
      <c r="L64" s="571"/>
      <c r="M64" s="571"/>
      <c r="N64" s="571"/>
      <c r="O64" s="572"/>
    </row>
    <row r="65" spans="3:18">
      <c r="C65" s="340"/>
    </row>
    <row r="66" spans="3:18">
      <c r="C66" s="340"/>
    </row>
    <row r="67" spans="3:18" ht="15.75" thickBot="1"/>
    <row r="68" spans="3:18" ht="15.75" customHeight="1">
      <c r="I68" s="539" t="s">
        <v>187</v>
      </c>
      <c r="J68" s="541" t="s">
        <v>92</v>
      </c>
    </row>
    <row r="69" spans="3:18" ht="20.25" customHeight="1" thickBot="1">
      <c r="F69" t="s">
        <v>386</v>
      </c>
      <c r="I69" s="540"/>
      <c r="J69" s="542"/>
    </row>
    <row r="70" spans="3:18" ht="25.5" customHeight="1" thickBot="1">
      <c r="C70" s="538" t="s">
        <v>363</v>
      </c>
      <c r="F70" s="543" t="str">
        <f>'Proj 2_Sect A-E'!$F$19</f>
        <v>[ex -- service area/route 3]</v>
      </c>
      <c r="G70" s="543"/>
      <c r="I70" s="206" t="s">
        <v>69</v>
      </c>
      <c r="J70" s="286" t="s">
        <v>69</v>
      </c>
    </row>
    <row r="71" spans="3:18" ht="15.75" thickBot="1">
      <c r="C71" s="538"/>
    </row>
    <row r="72" spans="3:18" ht="27.75" customHeight="1" thickBot="1">
      <c r="C72" s="538"/>
      <c r="F72" s="491" t="s">
        <v>351</v>
      </c>
      <c r="G72" s="492"/>
      <c r="H72" s="567" t="s">
        <v>381</v>
      </c>
      <c r="I72" s="568"/>
      <c r="J72" s="567" t="s">
        <v>381</v>
      </c>
      <c r="K72" s="568"/>
      <c r="L72" s="567" t="s">
        <v>381</v>
      </c>
      <c r="M72" s="568"/>
      <c r="O72" s="298" t="s">
        <v>352</v>
      </c>
      <c r="R72" s="569" t="s">
        <v>383</v>
      </c>
    </row>
    <row r="73" spans="3:18" ht="21.75" customHeight="1" thickBot="1">
      <c r="C73" s="538"/>
      <c r="D73" s="339" t="s">
        <v>29</v>
      </c>
      <c r="F73" s="300" t="s">
        <v>356</v>
      </c>
      <c r="G73" s="301" t="s">
        <v>357</v>
      </c>
      <c r="H73" s="302" t="s">
        <v>354</v>
      </c>
      <c r="I73" s="303" t="s">
        <v>353</v>
      </c>
      <c r="J73" s="302" t="s">
        <v>354</v>
      </c>
      <c r="K73" s="303" t="s">
        <v>353</v>
      </c>
      <c r="L73" s="302" t="s">
        <v>354</v>
      </c>
      <c r="M73" s="303" t="s">
        <v>353</v>
      </c>
      <c r="O73" s="331" t="s">
        <v>199</v>
      </c>
      <c r="Q73" s="336" t="s">
        <v>56</v>
      </c>
      <c r="R73" s="552"/>
    </row>
    <row r="74" spans="3:18" ht="20.25" customHeight="1" thickBot="1">
      <c r="C74" s="538"/>
      <c r="D74" s="339"/>
      <c r="F74" s="299"/>
      <c r="G74" s="299"/>
      <c r="H74" s="326" t="s">
        <v>362</v>
      </c>
      <c r="I74" s="327" t="s">
        <v>361</v>
      </c>
      <c r="J74" s="326" t="s">
        <v>362</v>
      </c>
      <c r="K74" s="329" t="s">
        <v>361</v>
      </c>
      <c r="L74" s="328" t="s">
        <v>362</v>
      </c>
      <c r="M74" s="329" t="s">
        <v>361</v>
      </c>
      <c r="O74"/>
      <c r="R74" s="552"/>
    </row>
    <row r="75" spans="3:18" ht="15.75" thickBot="1">
      <c r="C75" s="538"/>
      <c r="D75" s="339"/>
      <c r="O75"/>
      <c r="R75" s="552"/>
    </row>
    <row r="76" spans="3:18" ht="29.25" customHeight="1" thickBot="1">
      <c r="C76" s="538"/>
      <c r="D76" s="339"/>
      <c r="F76" s="491" t="s">
        <v>359</v>
      </c>
      <c r="G76" s="492"/>
      <c r="H76" s="567" t="s">
        <v>381</v>
      </c>
      <c r="I76" s="568"/>
      <c r="J76" s="567" t="s">
        <v>381</v>
      </c>
      <c r="K76" s="568"/>
      <c r="L76" s="567" t="s">
        <v>381</v>
      </c>
      <c r="M76" s="568"/>
      <c r="O76" s="298" t="s">
        <v>352</v>
      </c>
      <c r="R76" s="552"/>
    </row>
    <row r="77" spans="3:18" ht="21.75" customHeight="1" thickBot="1">
      <c r="C77" s="538"/>
      <c r="D77" s="339" t="s">
        <v>29</v>
      </c>
      <c r="F77" s="300" t="s">
        <v>356</v>
      </c>
      <c r="G77" s="301" t="s">
        <v>357</v>
      </c>
      <c r="H77" s="302" t="s">
        <v>354</v>
      </c>
      <c r="I77" s="303" t="s">
        <v>353</v>
      </c>
      <c r="J77" s="302" t="s">
        <v>354</v>
      </c>
      <c r="K77" s="303" t="s">
        <v>353</v>
      </c>
      <c r="L77" s="302" t="s">
        <v>354</v>
      </c>
      <c r="M77" s="303" t="s">
        <v>353</v>
      </c>
      <c r="O77" s="331" t="s">
        <v>199</v>
      </c>
      <c r="Q77" s="336" t="s">
        <v>56</v>
      </c>
      <c r="R77" s="552"/>
    </row>
    <row r="78" spans="3:18" ht="20.25" customHeight="1" thickBot="1">
      <c r="D78" s="339"/>
      <c r="F78" s="299"/>
      <c r="G78" s="299"/>
      <c r="H78" s="326" t="s">
        <v>362</v>
      </c>
      <c r="I78" s="327" t="s">
        <v>361</v>
      </c>
      <c r="J78" s="326" t="s">
        <v>362</v>
      </c>
      <c r="K78" s="329" t="s">
        <v>361</v>
      </c>
      <c r="L78" s="328" t="s">
        <v>362</v>
      </c>
      <c r="M78" s="329" t="s">
        <v>361</v>
      </c>
      <c r="O78"/>
      <c r="R78" s="552"/>
    </row>
    <row r="79" spans="3:18">
      <c r="O79"/>
      <c r="R79" s="552"/>
    </row>
    <row r="80" spans="3:18">
      <c r="F80" t="s">
        <v>364</v>
      </c>
      <c r="K80" s="232" t="s">
        <v>89</v>
      </c>
      <c r="R80" s="552"/>
    </row>
    <row r="81" spans="3:18" ht="15.75" thickBot="1">
      <c r="C81" s="519" t="s">
        <v>365</v>
      </c>
      <c r="F81" t="s">
        <v>323</v>
      </c>
      <c r="R81" s="552"/>
    </row>
    <row r="82" spans="3:18" ht="29.25" customHeight="1" thickBot="1">
      <c r="C82" s="519"/>
      <c r="F82" s="491" t="s">
        <v>358</v>
      </c>
      <c r="G82" s="492"/>
      <c r="H82" s="296" t="s">
        <v>154</v>
      </c>
      <c r="I82" s="297" t="s">
        <v>155</v>
      </c>
      <c r="J82" s="567" t="s">
        <v>381</v>
      </c>
      <c r="K82" s="568"/>
      <c r="L82" s="567" t="s">
        <v>381</v>
      </c>
      <c r="M82" s="568"/>
      <c r="O82" s="298" t="s">
        <v>352</v>
      </c>
      <c r="R82" s="552"/>
    </row>
    <row r="83" spans="3:18">
      <c r="C83" s="519"/>
      <c r="F83" s="534" t="s">
        <v>69</v>
      </c>
      <c r="G83" s="535"/>
      <c r="H83" s="304" t="s">
        <v>355</v>
      </c>
      <c r="I83" s="305" t="s">
        <v>355</v>
      </c>
      <c r="J83" s="304" t="s">
        <v>354</v>
      </c>
      <c r="K83" s="305" t="s">
        <v>353</v>
      </c>
      <c r="L83" s="304" t="s">
        <v>354</v>
      </c>
      <c r="M83" s="305" t="s">
        <v>353</v>
      </c>
      <c r="O83" s="332" t="s">
        <v>199</v>
      </c>
      <c r="Q83" s="336" t="s">
        <v>56</v>
      </c>
      <c r="R83" s="552"/>
    </row>
    <row r="84" spans="3:18">
      <c r="C84" s="519"/>
      <c r="F84" s="536" t="s">
        <v>69</v>
      </c>
      <c r="G84" s="537"/>
      <c r="H84" s="306" t="s">
        <v>355</v>
      </c>
      <c r="I84" s="307" t="s">
        <v>355</v>
      </c>
      <c r="J84" s="306" t="s">
        <v>354</v>
      </c>
      <c r="K84" s="307" t="s">
        <v>353</v>
      </c>
      <c r="L84" s="306" t="s">
        <v>354</v>
      </c>
      <c r="M84" s="307" t="s">
        <v>353</v>
      </c>
      <c r="O84" s="333" t="s">
        <v>199</v>
      </c>
      <c r="Q84" s="336" t="s">
        <v>56</v>
      </c>
      <c r="R84" s="552"/>
    </row>
    <row r="85" spans="3:18">
      <c r="C85" s="519"/>
      <c r="F85" s="536" t="s">
        <v>69</v>
      </c>
      <c r="G85" s="537"/>
      <c r="H85" s="306" t="s">
        <v>355</v>
      </c>
      <c r="I85" s="307" t="s">
        <v>355</v>
      </c>
      <c r="J85" s="306" t="s">
        <v>354</v>
      </c>
      <c r="K85" s="307" t="s">
        <v>353</v>
      </c>
      <c r="L85" s="306" t="s">
        <v>354</v>
      </c>
      <c r="M85" s="307" t="s">
        <v>353</v>
      </c>
      <c r="O85" s="333" t="s">
        <v>199</v>
      </c>
      <c r="Q85" s="336" t="s">
        <v>56</v>
      </c>
      <c r="R85" s="552"/>
    </row>
    <row r="86" spans="3:18">
      <c r="C86" s="519"/>
      <c r="F86" s="536" t="s">
        <v>69</v>
      </c>
      <c r="G86" s="537"/>
      <c r="H86" s="306" t="s">
        <v>355</v>
      </c>
      <c r="I86" s="307" t="s">
        <v>355</v>
      </c>
      <c r="J86" s="306" t="s">
        <v>354</v>
      </c>
      <c r="K86" s="307" t="s">
        <v>353</v>
      </c>
      <c r="L86" s="306" t="s">
        <v>354</v>
      </c>
      <c r="M86" s="307" t="s">
        <v>353</v>
      </c>
      <c r="O86" s="333" t="s">
        <v>199</v>
      </c>
      <c r="Q86" s="336" t="s">
        <v>56</v>
      </c>
      <c r="R86" s="552"/>
    </row>
    <row r="87" spans="3:18">
      <c r="C87" s="519"/>
      <c r="D87" s="339" t="s">
        <v>29</v>
      </c>
      <c r="F87" s="536" t="s">
        <v>69</v>
      </c>
      <c r="G87" s="537"/>
      <c r="H87" s="306" t="s">
        <v>355</v>
      </c>
      <c r="I87" s="307" t="s">
        <v>355</v>
      </c>
      <c r="J87" s="306" t="s">
        <v>354</v>
      </c>
      <c r="K87" s="307" t="s">
        <v>353</v>
      </c>
      <c r="L87" s="306" t="s">
        <v>354</v>
      </c>
      <c r="M87" s="307" t="s">
        <v>353</v>
      </c>
      <c r="O87" s="333" t="s">
        <v>199</v>
      </c>
      <c r="Q87" s="336" t="s">
        <v>56</v>
      </c>
      <c r="R87" s="552"/>
    </row>
    <row r="88" spans="3:18" ht="15.75" customHeight="1">
      <c r="C88" s="519"/>
      <c r="F88" s="536" t="s">
        <v>69</v>
      </c>
      <c r="G88" s="537"/>
      <c r="H88" s="306" t="s">
        <v>355</v>
      </c>
      <c r="I88" s="307" t="s">
        <v>355</v>
      </c>
      <c r="J88" s="306" t="s">
        <v>354</v>
      </c>
      <c r="K88" s="307" t="s">
        <v>353</v>
      </c>
      <c r="L88" s="306" t="s">
        <v>354</v>
      </c>
      <c r="M88" s="307" t="s">
        <v>353</v>
      </c>
      <c r="O88" s="333" t="s">
        <v>199</v>
      </c>
      <c r="Q88" s="336" t="s">
        <v>56</v>
      </c>
      <c r="R88" s="552"/>
    </row>
    <row r="89" spans="3:18" ht="15.75" thickBot="1">
      <c r="C89" s="519"/>
      <c r="F89" s="550" t="s">
        <v>69</v>
      </c>
      <c r="G89" s="551"/>
      <c r="H89" s="308" t="s">
        <v>355</v>
      </c>
      <c r="I89" s="309" t="s">
        <v>355</v>
      </c>
      <c r="J89" s="308" t="s">
        <v>354</v>
      </c>
      <c r="K89" s="309" t="s">
        <v>353</v>
      </c>
      <c r="L89" s="308" t="s">
        <v>354</v>
      </c>
      <c r="M89" s="309" t="s">
        <v>353</v>
      </c>
      <c r="O89" s="334" t="s">
        <v>199</v>
      </c>
    </row>
    <row r="90" spans="3:18">
      <c r="C90" s="519"/>
    </row>
    <row r="91" spans="3:18" ht="15.75" thickBot="1">
      <c r="C91" s="340"/>
    </row>
    <row r="92" spans="3:18">
      <c r="F92" s="544" t="str">
        <f>_xlfn.CONCAT("Provide any additional relevant information regarding ",F70," or related special event operations, below.")</f>
        <v>Provide any additional relevant information regarding [ex -- service area/route 3] or related special event operations, below.</v>
      </c>
      <c r="G92" s="545"/>
      <c r="H92" s="545"/>
      <c r="I92" s="545"/>
      <c r="J92" s="545"/>
      <c r="K92" s="545"/>
      <c r="L92" s="545"/>
      <c r="M92" s="545"/>
      <c r="N92" s="545"/>
      <c r="O92" s="546"/>
    </row>
    <row r="93" spans="3:18" ht="76.5" customHeight="1" thickBot="1">
      <c r="C93" s="341" t="s">
        <v>379</v>
      </c>
      <c r="D93" s="342" t="s">
        <v>29</v>
      </c>
      <c r="F93" s="570" t="s">
        <v>69</v>
      </c>
      <c r="G93" s="571"/>
      <c r="H93" s="571"/>
      <c r="I93" s="571"/>
      <c r="J93" s="571"/>
      <c r="K93" s="571"/>
      <c r="L93" s="571"/>
      <c r="M93" s="571"/>
      <c r="N93" s="571"/>
      <c r="O93" s="572"/>
    </row>
    <row r="94" spans="3:18">
      <c r="C94" s="340"/>
    </row>
    <row r="95" spans="3:18">
      <c r="C95" s="340"/>
    </row>
    <row r="96" spans="3:18" ht="15.75" thickBot="1"/>
    <row r="97" spans="3:18" ht="15.75" customHeight="1">
      <c r="I97" s="539" t="s">
        <v>187</v>
      </c>
      <c r="J97" s="541" t="s">
        <v>92</v>
      </c>
    </row>
    <row r="98" spans="3:18" ht="20.25" customHeight="1" thickBot="1">
      <c r="F98" t="s">
        <v>385</v>
      </c>
      <c r="I98" s="540"/>
      <c r="J98" s="542"/>
    </row>
    <row r="99" spans="3:18" ht="25.5" customHeight="1" thickBot="1">
      <c r="C99" s="538" t="s">
        <v>363</v>
      </c>
      <c r="F99" s="543" t="str">
        <f>'Proj 2_Sect A-E'!$F$20</f>
        <v>[ex -- service area/route 4]</v>
      </c>
      <c r="G99" s="543"/>
      <c r="I99" s="206" t="s">
        <v>69</v>
      </c>
      <c r="J99" s="286" t="s">
        <v>69</v>
      </c>
    </row>
    <row r="100" spans="3:18" ht="15.75" thickBot="1">
      <c r="C100" s="538"/>
    </row>
    <row r="101" spans="3:18" ht="27.75" customHeight="1" thickBot="1">
      <c r="C101" s="538"/>
      <c r="F101" s="491" t="s">
        <v>351</v>
      </c>
      <c r="G101" s="492"/>
      <c r="H101" s="567" t="s">
        <v>381</v>
      </c>
      <c r="I101" s="568"/>
      <c r="J101" s="567" t="s">
        <v>381</v>
      </c>
      <c r="K101" s="568"/>
      <c r="L101" s="567" t="s">
        <v>381</v>
      </c>
      <c r="M101" s="568"/>
      <c r="O101" s="298" t="s">
        <v>352</v>
      </c>
      <c r="R101" s="569" t="s">
        <v>383</v>
      </c>
    </row>
    <row r="102" spans="3:18" ht="21.75" customHeight="1" thickBot="1">
      <c r="C102" s="538"/>
      <c r="D102" s="339" t="s">
        <v>29</v>
      </c>
      <c r="F102" s="300" t="s">
        <v>356</v>
      </c>
      <c r="G102" s="301" t="s">
        <v>357</v>
      </c>
      <c r="H102" s="302" t="s">
        <v>354</v>
      </c>
      <c r="I102" s="303" t="s">
        <v>353</v>
      </c>
      <c r="J102" s="302" t="s">
        <v>354</v>
      </c>
      <c r="K102" s="303" t="s">
        <v>353</v>
      </c>
      <c r="L102" s="302" t="s">
        <v>354</v>
      </c>
      <c r="M102" s="303" t="s">
        <v>353</v>
      </c>
      <c r="O102" s="331" t="s">
        <v>199</v>
      </c>
      <c r="Q102" s="336" t="s">
        <v>56</v>
      </c>
      <c r="R102" s="552"/>
    </row>
    <row r="103" spans="3:18" ht="20.25" customHeight="1" thickBot="1">
      <c r="C103" s="538"/>
      <c r="D103" s="339"/>
      <c r="F103" s="299"/>
      <c r="G103" s="299"/>
      <c r="H103" s="326" t="s">
        <v>362</v>
      </c>
      <c r="I103" s="327" t="s">
        <v>361</v>
      </c>
      <c r="J103" s="326" t="s">
        <v>362</v>
      </c>
      <c r="K103" s="329" t="s">
        <v>361</v>
      </c>
      <c r="L103" s="328" t="s">
        <v>362</v>
      </c>
      <c r="M103" s="329" t="s">
        <v>361</v>
      </c>
      <c r="O103"/>
      <c r="R103" s="552"/>
    </row>
    <row r="104" spans="3:18" ht="15.75" thickBot="1">
      <c r="C104" s="538"/>
      <c r="D104" s="339"/>
      <c r="O104"/>
      <c r="R104" s="552"/>
    </row>
    <row r="105" spans="3:18" ht="29.25" customHeight="1" thickBot="1">
      <c r="C105" s="538"/>
      <c r="D105" s="339"/>
      <c r="F105" s="491" t="s">
        <v>359</v>
      </c>
      <c r="G105" s="492"/>
      <c r="H105" s="567" t="s">
        <v>381</v>
      </c>
      <c r="I105" s="568"/>
      <c r="J105" s="567" t="s">
        <v>381</v>
      </c>
      <c r="K105" s="568"/>
      <c r="L105" s="567" t="s">
        <v>381</v>
      </c>
      <c r="M105" s="568"/>
      <c r="O105" s="298" t="s">
        <v>352</v>
      </c>
      <c r="R105" s="552"/>
    </row>
    <row r="106" spans="3:18" ht="21.75" customHeight="1" thickBot="1">
      <c r="C106" s="538"/>
      <c r="D106" s="339" t="s">
        <v>29</v>
      </c>
      <c r="F106" s="300" t="s">
        <v>356</v>
      </c>
      <c r="G106" s="301" t="s">
        <v>357</v>
      </c>
      <c r="H106" s="302" t="s">
        <v>354</v>
      </c>
      <c r="I106" s="303" t="s">
        <v>353</v>
      </c>
      <c r="J106" s="302" t="s">
        <v>354</v>
      </c>
      <c r="K106" s="303" t="s">
        <v>353</v>
      </c>
      <c r="L106" s="302" t="s">
        <v>354</v>
      </c>
      <c r="M106" s="303" t="s">
        <v>353</v>
      </c>
      <c r="O106" s="331" t="s">
        <v>199</v>
      </c>
      <c r="Q106" s="336" t="s">
        <v>56</v>
      </c>
      <c r="R106" s="552"/>
    </row>
    <row r="107" spans="3:18" ht="20.25" customHeight="1" thickBot="1">
      <c r="D107" s="339"/>
      <c r="F107" s="299"/>
      <c r="G107" s="299"/>
      <c r="H107" s="326" t="s">
        <v>362</v>
      </c>
      <c r="I107" s="327" t="s">
        <v>361</v>
      </c>
      <c r="J107" s="326" t="s">
        <v>362</v>
      </c>
      <c r="K107" s="329" t="s">
        <v>361</v>
      </c>
      <c r="L107" s="328" t="s">
        <v>362</v>
      </c>
      <c r="M107" s="329" t="s">
        <v>361</v>
      </c>
      <c r="O107"/>
      <c r="R107" s="552"/>
    </row>
    <row r="108" spans="3:18">
      <c r="O108"/>
      <c r="R108" s="552"/>
    </row>
    <row r="109" spans="3:18">
      <c r="F109" t="s">
        <v>364</v>
      </c>
      <c r="K109" s="232" t="s">
        <v>89</v>
      </c>
      <c r="R109" s="552"/>
    </row>
    <row r="110" spans="3:18" ht="15.75" thickBot="1">
      <c r="C110" s="519" t="s">
        <v>365</v>
      </c>
      <c r="F110" t="s">
        <v>323</v>
      </c>
      <c r="R110" s="552"/>
    </row>
    <row r="111" spans="3:18" ht="29.25" customHeight="1" thickBot="1">
      <c r="C111" s="519"/>
      <c r="F111" s="491" t="s">
        <v>358</v>
      </c>
      <c r="G111" s="492"/>
      <c r="H111" s="296" t="s">
        <v>154</v>
      </c>
      <c r="I111" s="297" t="s">
        <v>155</v>
      </c>
      <c r="J111" s="567" t="s">
        <v>381</v>
      </c>
      <c r="K111" s="568"/>
      <c r="L111" s="567" t="s">
        <v>381</v>
      </c>
      <c r="M111" s="568"/>
      <c r="O111" s="298" t="s">
        <v>352</v>
      </c>
      <c r="R111" s="552"/>
    </row>
    <row r="112" spans="3:18">
      <c r="C112" s="519"/>
      <c r="F112" s="534" t="s">
        <v>69</v>
      </c>
      <c r="G112" s="535"/>
      <c r="H112" s="304" t="s">
        <v>355</v>
      </c>
      <c r="I112" s="305" t="s">
        <v>355</v>
      </c>
      <c r="J112" s="304" t="s">
        <v>354</v>
      </c>
      <c r="K112" s="305" t="s">
        <v>353</v>
      </c>
      <c r="L112" s="304" t="s">
        <v>354</v>
      </c>
      <c r="M112" s="305" t="s">
        <v>353</v>
      </c>
      <c r="O112" s="332" t="s">
        <v>199</v>
      </c>
      <c r="Q112" s="336" t="s">
        <v>56</v>
      </c>
      <c r="R112" s="552"/>
    </row>
    <row r="113" spans="3:18">
      <c r="C113" s="519"/>
      <c r="F113" s="536" t="s">
        <v>69</v>
      </c>
      <c r="G113" s="537"/>
      <c r="H113" s="306" t="s">
        <v>355</v>
      </c>
      <c r="I113" s="307" t="s">
        <v>355</v>
      </c>
      <c r="J113" s="306" t="s">
        <v>354</v>
      </c>
      <c r="K113" s="307" t="s">
        <v>353</v>
      </c>
      <c r="L113" s="306" t="s">
        <v>354</v>
      </c>
      <c r="M113" s="307" t="s">
        <v>353</v>
      </c>
      <c r="O113" s="333" t="s">
        <v>199</v>
      </c>
      <c r="Q113" s="336" t="s">
        <v>56</v>
      </c>
      <c r="R113" s="552"/>
    </row>
    <row r="114" spans="3:18">
      <c r="C114" s="519"/>
      <c r="F114" s="536" t="s">
        <v>69</v>
      </c>
      <c r="G114" s="537"/>
      <c r="H114" s="306" t="s">
        <v>355</v>
      </c>
      <c r="I114" s="307" t="s">
        <v>355</v>
      </c>
      <c r="J114" s="306" t="s">
        <v>354</v>
      </c>
      <c r="K114" s="307" t="s">
        <v>353</v>
      </c>
      <c r="L114" s="306" t="s">
        <v>354</v>
      </c>
      <c r="M114" s="307" t="s">
        <v>353</v>
      </c>
      <c r="O114" s="333" t="s">
        <v>199</v>
      </c>
      <c r="Q114" s="336" t="s">
        <v>56</v>
      </c>
      <c r="R114" s="552"/>
    </row>
    <row r="115" spans="3:18">
      <c r="C115" s="519"/>
      <c r="F115" s="536" t="s">
        <v>69</v>
      </c>
      <c r="G115" s="537"/>
      <c r="H115" s="306" t="s">
        <v>355</v>
      </c>
      <c r="I115" s="307" t="s">
        <v>355</v>
      </c>
      <c r="J115" s="306" t="s">
        <v>354</v>
      </c>
      <c r="K115" s="307" t="s">
        <v>353</v>
      </c>
      <c r="L115" s="306" t="s">
        <v>354</v>
      </c>
      <c r="M115" s="307" t="s">
        <v>353</v>
      </c>
      <c r="O115" s="333" t="s">
        <v>199</v>
      </c>
      <c r="Q115" s="336" t="s">
        <v>56</v>
      </c>
      <c r="R115" s="552"/>
    </row>
    <row r="116" spans="3:18">
      <c r="C116" s="519"/>
      <c r="D116" s="339" t="s">
        <v>29</v>
      </c>
      <c r="F116" s="536" t="s">
        <v>69</v>
      </c>
      <c r="G116" s="537"/>
      <c r="H116" s="306" t="s">
        <v>355</v>
      </c>
      <c r="I116" s="307" t="s">
        <v>355</v>
      </c>
      <c r="J116" s="306" t="s">
        <v>354</v>
      </c>
      <c r="K116" s="307" t="s">
        <v>353</v>
      </c>
      <c r="L116" s="306" t="s">
        <v>354</v>
      </c>
      <c r="M116" s="307" t="s">
        <v>353</v>
      </c>
      <c r="O116" s="333" t="s">
        <v>199</v>
      </c>
      <c r="Q116" s="336" t="s">
        <v>56</v>
      </c>
      <c r="R116" s="552"/>
    </row>
    <row r="117" spans="3:18" ht="15.75" customHeight="1">
      <c r="C117" s="519"/>
      <c r="F117" s="536" t="s">
        <v>69</v>
      </c>
      <c r="G117" s="537"/>
      <c r="H117" s="306" t="s">
        <v>355</v>
      </c>
      <c r="I117" s="307" t="s">
        <v>355</v>
      </c>
      <c r="J117" s="306" t="s">
        <v>354</v>
      </c>
      <c r="K117" s="307" t="s">
        <v>353</v>
      </c>
      <c r="L117" s="306" t="s">
        <v>354</v>
      </c>
      <c r="M117" s="307" t="s">
        <v>353</v>
      </c>
      <c r="O117" s="333" t="s">
        <v>199</v>
      </c>
      <c r="Q117" s="336" t="s">
        <v>56</v>
      </c>
      <c r="R117" s="552"/>
    </row>
    <row r="118" spans="3:18" ht="15.75" thickBot="1">
      <c r="C118" s="519"/>
      <c r="F118" s="550" t="s">
        <v>69</v>
      </c>
      <c r="G118" s="551"/>
      <c r="H118" s="308" t="s">
        <v>355</v>
      </c>
      <c r="I118" s="309" t="s">
        <v>355</v>
      </c>
      <c r="J118" s="308" t="s">
        <v>354</v>
      </c>
      <c r="K118" s="309" t="s">
        <v>353</v>
      </c>
      <c r="L118" s="308" t="s">
        <v>354</v>
      </c>
      <c r="M118" s="309" t="s">
        <v>353</v>
      </c>
      <c r="O118" s="334" t="s">
        <v>199</v>
      </c>
    </row>
    <row r="119" spans="3:18">
      <c r="C119" s="519"/>
    </row>
    <row r="120" spans="3:18" ht="15.75" thickBot="1">
      <c r="C120" s="340"/>
    </row>
    <row r="121" spans="3:18">
      <c r="F121" s="544" t="str">
        <f>_xlfn.CONCAT("Provide any additional relevant information regarding ",F99," or related special event operations, below.")</f>
        <v>Provide any additional relevant information regarding [ex -- service area/route 4] or related special event operations, below.</v>
      </c>
      <c r="G121" s="545"/>
      <c r="H121" s="545"/>
      <c r="I121" s="545"/>
      <c r="J121" s="545"/>
      <c r="K121" s="545"/>
      <c r="L121" s="545"/>
      <c r="M121" s="545"/>
      <c r="N121" s="545"/>
      <c r="O121" s="546"/>
    </row>
    <row r="122" spans="3:18" ht="76.5" customHeight="1" thickBot="1">
      <c r="C122" s="341" t="s">
        <v>379</v>
      </c>
      <c r="D122" s="342" t="s">
        <v>29</v>
      </c>
      <c r="F122" s="570" t="s">
        <v>69</v>
      </c>
      <c r="G122" s="571"/>
      <c r="H122" s="571"/>
      <c r="I122" s="571"/>
      <c r="J122" s="571"/>
      <c r="K122" s="571"/>
      <c r="L122" s="571"/>
      <c r="M122" s="571"/>
      <c r="N122" s="571"/>
      <c r="O122" s="572"/>
    </row>
    <row r="123" spans="3:18">
      <c r="C123" s="340"/>
    </row>
    <row r="124" spans="3:18">
      <c r="C124" s="340"/>
    </row>
    <row r="125" spans="3:18" ht="15.75" thickBot="1"/>
    <row r="126" spans="3:18" ht="15.75" customHeight="1">
      <c r="I126" s="539" t="s">
        <v>187</v>
      </c>
      <c r="J126" s="541" t="s">
        <v>92</v>
      </c>
    </row>
    <row r="127" spans="3:18" ht="20.25" customHeight="1" thickBot="1">
      <c r="F127" t="s">
        <v>384</v>
      </c>
      <c r="I127" s="540"/>
      <c r="J127" s="542"/>
    </row>
    <row r="128" spans="3:18" ht="25.5" customHeight="1" thickBot="1">
      <c r="C128" s="538" t="s">
        <v>363</v>
      </c>
      <c r="F128" s="543" t="str">
        <f>'Proj 2_Sect A-E'!$F$21</f>
        <v>[ex -- service area/route 5]</v>
      </c>
      <c r="G128" s="543"/>
      <c r="I128" s="206" t="s">
        <v>69</v>
      </c>
      <c r="J128" s="286" t="s">
        <v>69</v>
      </c>
    </row>
    <row r="129" spans="3:18" ht="15.75" thickBot="1">
      <c r="C129" s="538"/>
    </row>
    <row r="130" spans="3:18" ht="27.75" customHeight="1" thickBot="1">
      <c r="C130" s="538"/>
      <c r="F130" s="491" t="s">
        <v>351</v>
      </c>
      <c r="G130" s="492"/>
      <c r="H130" s="567" t="s">
        <v>381</v>
      </c>
      <c r="I130" s="568"/>
      <c r="J130" s="567" t="s">
        <v>381</v>
      </c>
      <c r="K130" s="568"/>
      <c r="L130" s="567" t="s">
        <v>381</v>
      </c>
      <c r="M130" s="568"/>
      <c r="O130" s="298" t="s">
        <v>352</v>
      </c>
      <c r="R130" s="569" t="s">
        <v>383</v>
      </c>
    </row>
    <row r="131" spans="3:18" ht="21.75" customHeight="1" thickBot="1">
      <c r="C131" s="538"/>
      <c r="D131" s="339" t="s">
        <v>29</v>
      </c>
      <c r="F131" s="300" t="s">
        <v>356</v>
      </c>
      <c r="G131" s="301" t="s">
        <v>357</v>
      </c>
      <c r="H131" s="302" t="s">
        <v>354</v>
      </c>
      <c r="I131" s="303" t="s">
        <v>353</v>
      </c>
      <c r="J131" s="302" t="s">
        <v>354</v>
      </c>
      <c r="K131" s="303" t="s">
        <v>353</v>
      </c>
      <c r="L131" s="302" t="s">
        <v>354</v>
      </c>
      <c r="M131" s="303" t="s">
        <v>353</v>
      </c>
      <c r="O131" s="331" t="s">
        <v>199</v>
      </c>
      <c r="Q131" s="336" t="s">
        <v>56</v>
      </c>
      <c r="R131" s="552"/>
    </row>
    <row r="132" spans="3:18" ht="20.25" customHeight="1" thickBot="1">
      <c r="C132" s="538"/>
      <c r="D132" s="339"/>
      <c r="F132" s="299"/>
      <c r="G132" s="299"/>
      <c r="H132" s="326" t="s">
        <v>362</v>
      </c>
      <c r="I132" s="327" t="s">
        <v>361</v>
      </c>
      <c r="J132" s="326" t="s">
        <v>362</v>
      </c>
      <c r="K132" s="329" t="s">
        <v>361</v>
      </c>
      <c r="L132" s="328" t="s">
        <v>362</v>
      </c>
      <c r="M132" s="329" t="s">
        <v>361</v>
      </c>
      <c r="O132"/>
      <c r="R132" s="552"/>
    </row>
    <row r="133" spans="3:18" ht="15.75" thickBot="1">
      <c r="C133" s="538"/>
      <c r="D133" s="339"/>
      <c r="O133"/>
      <c r="R133" s="552"/>
    </row>
    <row r="134" spans="3:18" ht="29.25" customHeight="1" thickBot="1">
      <c r="C134" s="538"/>
      <c r="D134" s="339"/>
      <c r="F134" s="491" t="s">
        <v>359</v>
      </c>
      <c r="G134" s="492"/>
      <c r="H134" s="567" t="s">
        <v>381</v>
      </c>
      <c r="I134" s="568"/>
      <c r="J134" s="567" t="s">
        <v>381</v>
      </c>
      <c r="K134" s="568"/>
      <c r="L134" s="567" t="s">
        <v>381</v>
      </c>
      <c r="M134" s="568"/>
      <c r="O134" s="298" t="s">
        <v>352</v>
      </c>
      <c r="R134" s="552"/>
    </row>
    <row r="135" spans="3:18" ht="21.75" customHeight="1" thickBot="1">
      <c r="C135" s="538"/>
      <c r="D135" s="339" t="s">
        <v>29</v>
      </c>
      <c r="F135" s="300" t="s">
        <v>356</v>
      </c>
      <c r="G135" s="301" t="s">
        <v>357</v>
      </c>
      <c r="H135" s="302" t="s">
        <v>354</v>
      </c>
      <c r="I135" s="303" t="s">
        <v>353</v>
      </c>
      <c r="J135" s="302" t="s">
        <v>354</v>
      </c>
      <c r="K135" s="303" t="s">
        <v>353</v>
      </c>
      <c r="L135" s="302" t="s">
        <v>354</v>
      </c>
      <c r="M135" s="303" t="s">
        <v>353</v>
      </c>
      <c r="O135" s="331" t="s">
        <v>199</v>
      </c>
      <c r="Q135" s="336" t="s">
        <v>56</v>
      </c>
      <c r="R135" s="552"/>
    </row>
    <row r="136" spans="3:18" ht="20.25" customHeight="1" thickBot="1">
      <c r="D136" s="339"/>
      <c r="F136" s="299"/>
      <c r="G136" s="299"/>
      <c r="H136" s="326" t="s">
        <v>362</v>
      </c>
      <c r="I136" s="327" t="s">
        <v>361</v>
      </c>
      <c r="J136" s="326" t="s">
        <v>362</v>
      </c>
      <c r="K136" s="329" t="s">
        <v>361</v>
      </c>
      <c r="L136" s="328" t="s">
        <v>362</v>
      </c>
      <c r="M136" s="329" t="s">
        <v>361</v>
      </c>
      <c r="O136"/>
      <c r="R136" s="552"/>
    </row>
    <row r="137" spans="3:18">
      <c r="O137"/>
      <c r="R137" s="552"/>
    </row>
    <row r="138" spans="3:18">
      <c r="F138" t="s">
        <v>364</v>
      </c>
      <c r="K138" s="232" t="s">
        <v>89</v>
      </c>
      <c r="R138" s="552"/>
    </row>
    <row r="139" spans="3:18" ht="15.75" thickBot="1">
      <c r="C139" s="519" t="s">
        <v>365</v>
      </c>
      <c r="F139" t="s">
        <v>323</v>
      </c>
      <c r="R139" s="552"/>
    </row>
    <row r="140" spans="3:18" ht="29.25" customHeight="1" thickBot="1">
      <c r="C140" s="519"/>
      <c r="F140" s="491" t="s">
        <v>358</v>
      </c>
      <c r="G140" s="492"/>
      <c r="H140" s="296" t="s">
        <v>154</v>
      </c>
      <c r="I140" s="297" t="s">
        <v>155</v>
      </c>
      <c r="J140" s="567" t="s">
        <v>381</v>
      </c>
      <c r="K140" s="568"/>
      <c r="L140" s="567" t="s">
        <v>381</v>
      </c>
      <c r="M140" s="568"/>
      <c r="O140" s="298" t="s">
        <v>352</v>
      </c>
      <c r="R140" s="552"/>
    </row>
    <row r="141" spans="3:18">
      <c r="C141" s="519"/>
      <c r="F141" s="534" t="s">
        <v>69</v>
      </c>
      <c r="G141" s="535"/>
      <c r="H141" s="304" t="s">
        <v>355</v>
      </c>
      <c r="I141" s="305" t="s">
        <v>355</v>
      </c>
      <c r="J141" s="304" t="s">
        <v>354</v>
      </c>
      <c r="K141" s="305" t="s">
        <v>353</v>
      </c>
      <c r="L141" s="304" t="s">
        <v>354</v>
      </c>
      <c r="M141" s="305" t="s">
        <v>353</v>
      </c>
      <c r="O141" s="332" t="s">
        <v>199</v>
      </c>
      <c r="Q141" s="336" t="s">
        <v>56</v>
      </c>
      <c r="R141" s="552"/>
    </row>
    <row r="142" spans="3:18">
      <c r="C142" s="519"/>
      <c r="F142" s="536" t="s">
        <v>69</v>
      </c>
      <c r="G142" s="537"/>
      <c r="H142" s="306" t="s">
        <v>355</v>
      </c>
      <c r="I142" s="307" t="s">
        <v>355</v>
      </c>
      <c r="J142" s="306" t="s">
        <v>354</v>
      </c>
      <c r="K142" s="307" t="s">
        <v>353</v>
      </c>
      <c r="L142" s="306" t="s">
        <v>354</v>
      </c>
      <c r="M142" s="307" t="s">
        <v>353</v>
      </c>
      <c r="O142" s="333" t="s">
        <v>199</v>
      </c>
      <c r="Q142" s="336" t="s">
        <v>56</v>
      </c>
      <c r="R142" s="552"/>
    </row>
    <row r="143" spans="3:18">
      <c r="C143" s="519"/>
      <c r="F143" s="536" t="s">
        <v>69</v>
      </c>
      <c r="G143" s="537"/>
      <c r="H143" s="306" t="s">
        <v>355</v>
      </c>
      <c r="I143" s="307" t="s">
        <v>355</v>
      </c>
      <c r="J143" s="306" t="s">
        <v>354</v>
      </c>
      <c r="K143" s="307" t="s">
        <v>353</v>
      </c>
      <c r="L143" s="306" t="s">
        <v>354</v>
      </c>
      <c r="M143" s="307" t="s">
        <v>353</v>
      </c>
      <c r="O143" s="333" t="s">
        <v>199</v>
      </c>
      <c r="Q143" s="336" t="s">
        <v>56</v>
      </c>
      <c r="R143" s="552"/>
    </row>
    <row r="144" spans="3:18">
      <c r="C144" s="519"/>
      <c r="F144" s="536" t="s">
        <v>69</v>
      </c>
      <c r="G144" s="537"/>
      <c r="H144" s="306" t="s">
        <v>355</v>
      </c>
      <c r="I144" s="307" t="s">
        <v>355</v>
      </c>
      <c r="J144" s="306" t="s">
        <v>354</v>
      </c>
      <c r="K144" s="307" t="s">
        <v>353</v>
      </c>
      <c r="L144" s="306" t="s">
        <v>354</v>
      </c>
      <c r="M144" s="307" t="s">
        <v>353</v>
      </c>
      <c r="O144" s="333" t="s">
        <v>199</v>
      </c>
      <c r="Q144" s="336" t="s">
        <v>56</v>
      </c>
      <c r="R144" s="552"/>
    </row>
    <row r="145" spans="3:18">
      <c r="C145" s="519"/>
      <c r="D145" s="339" t="s">
        <v>29</v>
      </c>
      <c r="F145" s="536" t="s">
        <v>69</v>
      </c>
      <c r="G145" s="537"/>
      <c r="H145" s="306" t="s">
        <v>355</v>
      </c>
      <c r="I145" s="307" t="s">
        <v>355</v>
      </c>
      <c r="J145" s="306" t="s">
        <v>354</v>
      </c>
      <c r="K145" s="307" t="s">
        <v>353</v>
      </c>
      <c r="L145" s="306" t="s">
        <v>354</v>
      </c>
      <c r="M145" s="307" t="s">
        <v>353</v>
      </c>
      <c r="O145" s="333" t="s">
        <v>199</v>
      </c>
      <c r="Q145" s="336" t="s">
        <v>56</v>
      </c>
      <c r="R145" s="552"/>
    </row>
    <row r="146" spans="3:18" ht="15.75" customHeight="1">
      <c r="C146" s="519"/>
      <c r="F146" s="536" t="s">
        <v>69</v>
      </c>
      <c r="G146" s="537"/>
      <c r="H146" s="306" t="s">
        <v>355</v>
      </c>
      <c r="I146" s="307" t="s">
        <v>355</v>
      </c>
      <c r="J146" s="306" t="s">
        <v>354</v>
      </c>
      <c r="K146" s="307" t="s">
        <v>353</v>
      </c>
      <c r="L146" s="306" t="s">
        <v>354</v>
      </c>
      <c r="M146" s="307" t="s">
        <v>353</v>
      </c>
      <c r="O146" s="333" t="s">
        <v>199</v>
      </c>
      <c r="Q146" s="336" t="s">
        <v>56</v>
      </c>
      <c r="R146" s="552"/>
    </row>
    <row r="147" spans="3:18" ht="15.75" thickBot="1">
      <c r="C147" s="519"/>
      <c r="F147" s="550" t="s">
        <v>69</v>
      </c>
      <c r="G147" s="551"/>
      <c r="H147" s="308" t="s">
        <v>355</v>
      </c>
      <c r="I147" s="309" t="s">
        <v>355</v>
      </c>
      <c r="J147" s="308" t="s">
        <v>354</v>
      </c>
      <c r="K147" s="309" t="s">
        <v>353</v>
      </c>
      <c r="L147" s="308" t="s">
        <v>354</v>
      </c>
      <c r="M147" s="309" t="s">
        <v>353</v>
      </c>
      <c r="O147" s="334" t="s">
        <v>199</v>
      </c>
    </row>
    <row r="148" spans="3:18">
      <c r="C148" s="519"/>
    </row>
    <row r="149" spans="3:18" ht="15.75" thickBot="1">
      <c r="C149" s="340"/>
    </row>
    <row r="150" spans="3:18">
      <c r="F150" s="544" t="str">
        <f>_xlfn.CONCAT("Provide any additional relevant information regarding ",F128," or related special event operations, below.")</f>
        <v>Provide any additional relevant information regarding [ex -- service area/route 5] or related special event operations, below.</v>
      </c>
      <c r="G150" s="545"/>
      <c r="H150" s="545"/>
      <c r="I150" s="545"/>
      <c r="J150" s="545"/>
      <c r="K150" s="545"/>
      <c r="L150" s="545"/>
      <c r="M150" s="545"/>
      <c r="N150" s="545"/>
      <c r="O150" s="546"/>
    </row>
    <row r="151" spans="3:18" ht="76.5" customHeight="1" thickBot="1">
      <c r="C151" s="341" t="s">
        <v>379</v>
      </c>
      <c r="D151" s="342" t="s">
        <v>29</v>
      </c>
      <c r="F151" s="570" t="s">
        <v>69</v>
      </c>
      <c r="G151" s="571"/>
      <c r="H151" s="571"/>
      <c r="I151" s="571"/>
      <c r="J151" s="571"/>
      <c r="K151" s="571"/>
      <c r="L151" s="571"/>
      <c r="M151" s="571"/>
      <c r="N151" s="571"/>
      <c r="O151" s="572"/>
    </row>
    <row r="152" spans="3:18">
      <c r="C152" s="340"/>
    </row>
  </sheetData>
  <sheetProtection algorithmName="SHA-512" hashValue="dV7mR7sofPBn9kzb6yIrrtxAaDBoosPQT7AdS9IaqH8RpRIUxVIKNMBaMnYYf1PLnRMLKZ/AGUSyxgxeVh46aA==" saltValue="KkoZQjBgP0GV5Yi3Ak3IMQ==" spinCount="100000" sheet="1" scenarios="1" formatRows="0" selectLockedCells="1"/>
  <protectedRanges>
    <protectedRange algorithmName="SHA-512" hashValue="SXlUg2gb/jUG5XdWPTrQzKmy+vMLxlZsEXUy6BBuW8n+HX6TfgklFGgxRaii57v/stqP/WaJRr7dc7a2qrK90Q==" saltValue="NMZA+K0/1tem8pCBjDzojg==" spinCount="100000" sqref="F25:F31 F54:F60 F83:F89 F112:F118 F141:F147" name="Section F to I_2"/>
    <protectedRange algorithmName="SHA-512" hashValue="SXlUg2gb/jUG5XdWPTrQzKmy+vMLxlZsEXUy6BBuW8n+HX6TfgklFGgxRaii57v/stqP/WaJRr7dc7a2qrK90Q==" saltValue="NMZA+K0/1tem8pCBjDzojg==" spinCount="100000" sqref="O19 O15 O48 O44 O77 O73 O106 O102 O135 O131" name="Section F to I_5"/>
    <protectedRange algorithmName="SHA-512" hashValue="SXlUg2gb/jUG5XdWPTrQzKmy+vMLxlZsEXUy6BBuW8n+HX6TfgklFGgxRaii57v/stqP/WaJRr7dc7a2qrK90Q==" saltValue="NMZA+K0/1tem8pCBjDzojg==" spinCount="100000" sqref="O25:O31 O54:O60 O83:O89 O112:O118 O141:O147" name="Section F to I_6"/>
    <protectedRange algorithmName="SHA-512" hashValue="SXlUg2gb/jUG5XdWPTrQzKmy+vMLxlZsEXUy6BBuW8n+HX6TfgklFGgxRaii57v/stqP/WaJRr7dc7a2qrK90Q==" saltValue="NMZA+K0/1tem8pCBjDzojg==" spinCount="100000" sqref="I12:J12 I41:J41 I70:J70 I99:J99 I128:J128" name="Section F to I_8"/>
  </protectedRanges>
  <mergeCells count="133">
    <mergeCell ref="F93:O93"/>
    <mergeCell ref="F121:O121"/>
    <mergeCell ref="F122:O122"/>
    <mergeCell ref="F150:O150"/>
    <mergeCell ref="F151:O151"/>
    <mergeCell ref="F4:O4"/>
    <mergeCell ref="F34:O34"/>
    <mergeCell ref="F35:O35"/>
    <mergeCell ref="F63:O63"/>
    <mergeCell ref="F64:O64"/>
    <mergeCell ref="F92:O92"/>
    <mergeCell ref="F147:G147"/>
    <mergeCell ref="J105:K105"/>
    <mergeCell ref="L105:M105"/>
    <mergeCell ref="F84:G84"/>
    <mergeCell ref="F85:G85"/>
    <mergeCell ref="F86:G86"/>
    <mergeCell ref="F87:G87"/>
    <mergeCell ref="F88:G88"/>
    <mergeCell ref="F89:G89"/>
    <mergeCell ref="L72:M72"/>
    <mergeCell ref="F76:G76"/>
    <mergeCell ref="H76:I76"/>
    <mergeCell ref="J76:K76"/>
    <mergeCell ref="R14:R30"/>
    <mergeCell ref="R43:R59"/>
    <mergeCell ref="R72:R88"/>
    <mergeCell ref="R101:R117"/>
    <mergeCell ref="R130:R146"/>
    <mergeCell ref="F142:G142"/>
    <mergeCell ref="F143:G143"/>
    <mergeCell ref="F144:G144"/>
    <mergeCell ref="F145:G145"/>
    <mergeCell ref="F146:G146"/>
    <mergeCell ref="L130:M130"/>
    <mergeCell ref="F134:G134"/>
    <mergeCell ref="H134:I134"/>
    <mergeCell ref="J134:K134"/>
    <mergeCell ref="L134:M134"/>
    <mergeCell ref="F113:G113"/>
    <mergeCell ref="F114:G114"/>
    <mergeCell ref="F115:G115"/>
    <mergeCell ref="F116:G116"/>
    <mergeCell ref="F117:G117"/>
    <mergeCell ref="F118:G118"/>
    <mergeCell ref="L101:M101"/>
    <mergeCell ref="F105:G105"/>
    <mergeCell ref="H105:I105"/>
    <mergeCell ref="C139:C148"/>
    <mergeCell ref="F140:G140"/>
    <mergeCell ref="J140:K140"/>
    <mergeCell ref="L140:M140"/>
    <mergeCell ref="F141:G141"/>
    <mergeCell ref="I126:I127"/>
    <mergeCell ref="J126:J127"/>
    <mergeCell ref="C128:C135"/>
    <mergeCell ref="F128:G128"/>
    <mergeCell ref="F130:G130"/>
    <mergeCell ref="H130:I130"/>
    <mergeCell ref="J130:K130"/>
    <mergeCell ref="C110:C119"/>
    <mergeCell ref="F111:G111"/>
    <mergeCell ref="J111:K111"/>
    <mergeCell ref="L111:M111"/>
    <mergeCell ref="F112:G112"/>
    <mergeCell ref="I97:I98"/>
    <mergeCell ref="J97:J98"/>
    <mergeCell ref="C99:C106"/>
    <mergeCell ref="F99:G99"/>
    <mergeCell ref="F101:G101"/>
    <mergeCell ref="H101:I101"/>
    <mergeCell ref="J101:K101"/>
    <mergeCell ref="L76:M76"/>
    <mergeCell ref="C81:C90"/>
    <mergeCell ref="F82:G82"/>
    <mergeCell ref="J82:K82"/>
    <mergeCell ref="L82:M82"/>
    <mergeCell ref="F83:G83"/>
    <mergeCell ref="I68:I69"/>
    <mergeCell ref="J68:J69"/>
    <mergeCell ref="C70:C77"/>
    <mergeCell ref="F70:G70"/>
    <mergeCell ref="F72:G72"/>
    <mergeCell ref="H72:I72"/>
    <mergeCell ref="J72:K72"/>
    <mergeCell ref="L18:M18"/>
    <mergeCell ref="C52:C61"/>
    <mergeCell ref="F53:G53"/>
    <mergeCell ref="J53:K53"/>
    <mergeCell ref="L53:M53"/>
    <mergeCell ref="F54:G54"/>
    <mergeCell ref="I39:I40"/>
    <mergeCell ref="J39:J40"/>
    <mergeCell ref="C41:C48"/>
    <mergeCell ref="F41:G41"/>
    <mergeCell ref="F43:G43"/>
    <mergeCell ref="H43:I43"/>
    <mergeCell ref="J43:K43"/>
    <mergeCell ref="F55:G55"/>
    <mergeCell ref="F56:G56"/>
    <mergeCell ref="F57:G57"/>
    <mergeCell ref="F58:G58"/>
    <mergeCell ref="F59:G59"/>
    <mergeCell ref="F60:G60"/>
    <mergeCell ref="L43:M43"/>
    <mergeCell ref="F47:G47"/>
    <mergeCell ref="H47:I47"/>
    <mergeCell ref="J47:K47"/>
    <mergeCell ref="L47:M47"/>
    <mergeCell ref="C23:C32"/>
    <mergeCell ref="F24:G24"/>
    <mergeCell ref="J24:K24"/>
    <mergeCell ref="L24:M24"/>
    <mergeCell ref="F25:G25"/>
    <mergeCell ref="G6:H6"/>
    <mergeCell ref="L6:M6"/>
    <mergeCell ref="I10:I11"/>
    <mergeCell ref="J10:J11"/>
    <mergeCell ref="C12:C19"/>
    <mergeCell ref="F12:G12"/>
    <mergeCell ref="F14:G14"/>
    <mergeCell ref="H14:I14"/>
    <mergeCell ref="J14:K14"/>
    <mergeCell ref="F26:G26"/>
    <mergeCell ref="F27:G27"/>
    <mergeCell ref="F28:G28"/>
    <mergeCell ref="F29:G29"/>
    <mergeCell ref="F30:G30"/>
    <mergeCell ref="F31:G31"/>
    <mergeCell ref="L14:M14"/>
    <mergeCell ref="F18:G18"/>
    <mergeCell ref="H18:I18"/>
    <mergeCell ref="J18:K18"/>
  </mergeCells>
  <conditionalFormatting sqref="F25:F31">
    <cfRule type="containsText" dxfId="127" priority="65" operator="containsText" text="click to enter.">
      <formula>NOT(ISERROR(SEARCH("click to enter.",F25)))</formula>
    </cfRule>
  </conditionalFormatting>
  <conditionalFormatting sqref="F54:F60">
    <cfRule type="containsText" dxfId="126" priority="6" operator="containsText" text="click to enter.">
      <formula>NOT(ISERROR(SEARCH("click to enter.",F54)))</formula>
    </cfRule>
  </conditionalFormatting>
  <conditionalFormatting sqref="F83:F89">
    <cfRule type="containsText" dxfId="125" priority="4" operator="containsText" text="click to enter.">
      <formula>NOT(ISERROR(SEARCH("click to enter.",F83)))</formula>
    </cfRule>
  </conditionalFormatting>
  <conditionalFormatting sqref="F112:F118">
    <cfRule type="containsText" dxfId="124" priority="43" operator="containsText" text="click to enter.">
      <formula>NOT(ISERROR(SEARCH("click to enter.",F112)))</formula>
    </cfRule>
  </conditionalFormatting>
  <conditionalFormatting sqref="F141:F147">
    <cfRule type="containsText" dxfId="123" priority="36" operator="containsText" text="click to enter.">
      <formula>NOT(ISERROR(SEARCH("click to enter.",F141)))</formula>
    </cfRule>
  </conditionalFormatting>
  <conditionalFormatting sqref="F12:G12">
    <cfRule type="containsText" dxfId="122" priority="16" operator="containsText" text="ex -- service area/route">
      <formula>NOT(ISERROR(SEARCH("ex -- service area/route",F12)))</formula>
    </cfRule>
  </conditionalFormatting>
  <conditionalFormatting sqref="F41:G41">
    <cfRule type="containsText" dxfId="121" priority="15" operator="containsText" text="ex -- service area/route">
      <formula>NOT(ISERROR(SEARCH("ex -- service area/route",F41)))</formula>
    </cfRule>
  </conditionalFormatting>
  <conditionalFormatting sqref="F70:G70">
    <cfRule type="containsText" dxfId="120" priority="14" operator="containsText" text="ex -- service area/route">
      <formula>NOT(ISERROR(SEARCH("ex -- service area/route",F70)))</formula>
    </cfRule>
  </conditionalFormatting>
  <conditionalFormatting sqref="F99:G99">
    <cfRule type="containsText" dxfId="119" priority="13" operator="containsText" text="ex -- service area/route">
      <formula>NOT(ISERROR(SEARCH("ex -- service area/route",F99)))</formula>
    </cfRule>
  </conditionalFormatting>
  <conditionalFormatting sqref="F128:G128">
    <cfRule type="containsText" dxfId="118" priority="12" operator="containsText" text="ex -- service area/route">
      <formula>NOT(ISERROR(SEARCH("ex -- service area/route",F128)))</formula>
    </cfRule>
  </conditionalFormatting>
  <conditionalFormatting sqref="F15:M15 I16 K16 M16 F19:M19 I20 K20 M20 H25:M31">
    <cfRule type="containsText" dxfId="117" priority="61" operator="containsText" text="enter">
      <formula>NOT(ISERROR(SEARCH("enter",F15)))</formula>
    </cfRule>
  </conditionalFormatting>
  <conditionalFormatting sqref="F44:M44 F48:M48 H54:M60">
    <cfRule type="containsText" dxfId="116" priority="54" operator="containsText" text="enter">
      <formula>NOT(ISERROR(SEARCH("enter",F44)))</formula>
    </cfRule>
  </conditionalFormatting>
  <conditionalFormatting sqref="F73:M73 F77:M77 H83:M89">
    <cfRule type="containsText" dxfId="115" priority="47" operator="containsText" text="enter">
      <formula>NOT(ISERROR(SEARCH("enter",F73)))</formula>
    </cfRule>
  </conditionalFormatting>
  <conditionalFormatting sqref="F102:M102 F106:M106 H112:M118">
    <cfRule type="containsText" dxfId="114" priority="40" operator="containsText" text="enter">
      <formula>NOT(ISERROR(SEARCH("enter",F102)))</formula>
    </cfRule>
  </conditionalFormatting>
  <conditionalFormatting sqref="F131:M131 F135:M135 H141:M147">
    <cfRule type="containsText" dxfId="113" priority="33" operator="containsText" text="enter">
      <formula>NOT(ISERROR(SEARCH("enter",F131)))</formula>
    </cfRule>
  </conditionalFormatting>
  <conditionalFormatting sqref="F35:O35">
    <cfRule type="containsText" dxfId="112" priority="11" operator="containsText" text="Click to enter">
      <formula>NOT(ISERROR(SEARCH("Click to enter",F35)))</formula>
    </cfRule>
  </conditionalFormatting>
  <conditionalFormatting sqref="F64:O64">
    <cfRule type="containsText" dxfId="111" priority="10" operator="containsText" text="Click to enter">
      <formula>NOT(ISERROR(SEARCH("Click to enter",F64)))</formula>
    </cfRule>
  </conditionalFormatting>
  <conditionalFormatting sqref="F93:O93">
    <cfRule type="containsText" dxfId="110" priority="9" operator="containsText" text="Click to enter">
      <formula>NOT(ISERROR(SEARCH("Click to enter",F93)))</formula>
    </cfRule>
  </conditionalFormatting>
  <conditionalFormatting sqref="F122:O122">
    <cfRule type="containsText" dxfId="109" priority="8" operator="containsText" text="Click to enter">
      <formula>NOT(ISERROR(SEARCH("Click to enter",F122)))</formula>
    </cfRule>
  </conditionalFormatting>
  <conditionalFormatting sqref="F151:O151">
    <cfRule type="containsText" dxfId="108" priority="7" operator="containsText" text="Click to enter">
      <formula>NOT(ISERROR(SEARCH("Click to enter",F151)))</formula>
    </cfRule>
  </conditionalFormatting>
  <conditionalFormatting sqref="G6:H6 L6:M6">
    <cfRule type="containsText" dxfId="107" priority="63" operator="containsText" text="click to enter.">
      <formula>NOT(ISERROR(SEARCH("click to enter.",G6)))</formula>
    </cfRule>
  </conditionalFormatting>
  <conditionalFormatting sqref="H14:M14 H18:M18">
    <cfRule type="containsText" dxfId="106" priority="58" operator="containsText" text="enter">
      <formula>NOT(ISERROR(SEARCH("enter",H14)))</formula>
    </cfRule>
  </conditionalFormatting>
  <conditionalFormatting sqref="H43:M43 H47:M47 J53:M53">
    <cfRule type="containsText" dxfId="105" priority="2" operator="containsText" text="enter">
      <formula>NOT(ISERROR(SEARCH("enter",H43)))</formula>
    </cfRule>
  </conditionalFormatting>
  <conditionalFormatting sqref="H72:M72 H76:M76 J82:M82 H101:M101 H105:M105 J111:M111 H130:M130 H134:M134 J140:M140">
    <cfRule type="containsText" dxfId="104" priority="1" operator="containsText" text="enter">
      <formula>NOT(ISERROR(SEARCH("enter",H72)))</formula>
    </cfRule>
  </conditionalFormatting>
  <conditionalFormatting sqref="I45 K45 M45">
    <cfRule type="containsText" dxfId="103" priority="24" operator="containsText" text="enter">
      <formula>NOT(ISERROR(SEARCH("enter",I45)))</formula>
    </cfRule>
  </conditionalFormatting>
  <conditionalFormatting sqref="I49 K49 M49">
    <cfRule type="containsText" dxfId="102" priority="23" operator="containsText" text="enter">
      <formula>NOT(ISERROR(SEARCH("enter",I49)))</formula>
    </cfRule>
  </conditionalFormatting>
  <conditionalFormatting sqref="I74 K74 M74">
    <cfRule type="containsText" dxfId="101" priority="22" operator="containsText" text="enter">
      <formula>NOT(ISERROR(SEARCH("enter",I74)))</formula>
    </cfRule>
  </conditionalFormatting>
  <conditionalFormatting sqref="I78 K78 M78">
    <cfRule type="containsText" dxfId="100" priority="21" operator="containsText" text="enter">
      <formula>NOT(ISERROR(SEARCH("enter",I78)))</formula>
    </cfRule>
  </conditionalFormatting>
  <conditionalFormatting sqref="I103 K103 M103">
    <cfRule type="containsText" dxfId="99" priority="19" operator="containsText" text="enter">
      <formula>NOT(ISERROR(SEARCH("enter",I103)))</formula>
    </cfRule>
  </conditionalFormatting>
  <conditionalFormatting sqref="I107 K107 M107">
    <cfRule type="containsText" dxfId="98" priority="20" operator="containsText" text="enter">
      <formula>NOT(ISERROR(SEARCH("enter",I107)))</formula>
    </cfRule>
  </conditionalFormatting>
  <conditionalFormatting sqref="I132 K132 M132">
    <cfRule type="containsText" dxfId="97" priority="18" operator="containsText" text="enter">
      <formula>NOT(ISERROR(SEARCH("enter",I132)))</formula>
    </cfRule>
  </conditionalFormatting>
  <conditionalFormatting sqref="I136 K136 M136">
    <cfRule type="containsText" dxfId="96" priority="17" operator="containsText" text="enter">
      <formula>NOT(ISERROR(SEARCH("enter",I136)))</formula>
    </cfRule>
  </conditionalFormatting>
  <conditionalFormatting sqref="I12:J12">
    <cfRule type="containsText" dxfId="95" priority="62" operator="containsText" text="click to enter.">
      <formula>NOT(ISERROR(SEARCH("click to enter.",I12)))</formula>
    </cfRule>
  </conditionalFormatting>
  <conditionalFormatting sqref="I41:J41">
    <cfRule type="containsText" dxfId="94" priority="55" operator="containsText" text="click to enter.">
      <formula>NOT(ISERROR(SEARCH("click to enter.",I41)))</formula>
    </cfRule>
  </conditionalFormatting>
  <conditionalFormatting sqref="I70:J70">
    <cfRule type="containsText" dxfId="93" priority="48" operator="containsText" text="click to enter.">
      <formula>NOT(ISERROR(SEARCH("click to enter.",I70)))</formula>
    </cfRule>
  </conditionalFormatting>
  <conditionalFormatting sqref="I99:J99">
    <cfRule type="containsText" dxfId="92" priority="41" operator="containsText" text="click to enter.">
      <formula>NOT(ISERROR(SEARCH("click to enter.",I99)))</formula>
    </cfRule>
  </conditionalFormatting>
  <conditionalFormatting sqref="I128:J128">
    <cfRule type="containsText" dxfId="91" priority="34" operator="containsText" text="click to enter.">
      <formula>NOT(ISERROR(SEARCH("click to enter.",I128)))</formula>
    </cfRule>
  </conditionalFormatting>
  <conditionalFormatting sqref="J24:M24">
    <cfRule type="containsText" dxfId="90" priority="3" operator="containsText" text="enter">
      <formula>NOT(ISERROR(SEARCH("enter",J24)))</formula>
    </cfRule>
  </conditionalFormatting>
  <conditionalFormatting sqref="K22">
    <cfRule type="containsText" dxfId="89" priority="60" operator="containsText" text="click to select">
      <formula>NOT(ISERROR(SEARCH("click to select",K22)))</formula>
    </cfRule>
  </conditionalFormatting>
  <conditionalFormatting sqref="K51">
    <cfRule type="containsText" dxfId="88" priority="53" operator="containsText" text="click to select">
      <formula>NOT(ISERROR(SEARCH("click to select",K51)))</formula>
    </cfRule>
  </conditionalFormatting>
  <conditionalFormatting sqref="K80">
    <cfRule type="containsText" dxfId="87" priority="46" operator="containsText" text="click to select">
      <formula>NOT(ISERROR(SEARCH("click to select",K80)))</formula>
    </cfRule>
  </conditionalFormatting>
  <conditionalFormatting sqref="K109">
    <cfRule type="containsText" dxfId="86" priority="39" operator="containsText" text="click to select">
      <formula>NOT(ISERROR(SEARCH("click to select",K109)))</formula>
    </cfRule>
  </conditionalFormatting>
  <conditionalFormatting sqref="K138">
    <cfRule type="containsText" dxfId="85" priority="32" operator="containsText" text="click to select">
      <formula>NOT(ISERROR(SEARCH("click to select",K138)))</formula>
    </cfRule>
  </conditionalFormatting>
  <conditionalFormatting sqref="O15 O19 O25:O31">
    <cfRule type="containsText" dxfId="84" priority="64" operator="containsText" text="click to enter.">
      <formula>NOT(ISERROR(SEARCH("click to enter.",O15)))</formula>
    </cfRule>
  </conditionalFormatting>
  <conditionalFormatting sqref="O44 O48 O54:O60">
    <cfRule type="containsText" dxfId="83" priority="56" operator="containsText" text="click to enter.">
      <formula>NOT(ISERROR(SEARCH("click to enter.",O44)))</formula>
    </cfRule>
  </conditionalFormatting>
  <conditionalFormatting sqref="O73 O77 O83:O89">
    <cfRule type="containsText" dxfId="82" priority="49" operator="containsText" text="click to enter.">
      <formula>NOT(ISERROR(SEARCH("click to enter.",O73)))</formula>
    </cfRule>
  </conditionalFormatting>
  <conditionalFormatting sqref="O102 O106 O112:O118">
    <cfRule type="containsText" dxfId="81" priority="42" operator="containsText" text="click to enter.">
      <formula>NOT(ISERROR(SEARCH("click to enter.",O102)))</formula>
    </cfRule>
  </conditionalFormatting>
  <conditionalFormatting sqref="O131 O135 O141:O147">
    <cfRule type="containsText" dxfId="80" priority="35" operator="containsText" text="click to enter.">
      <formula>NOT(ISERROR(SEARCH("click to enter.",O131)))</formula>
    </cfRule>
  </conditionalFormatting>
  <dataValidations count="1">
    <dataValidation type="list" allowBlank="1" showInputMessage="1" showErrorMessage="1" sqref="K22 K51 K80 K109 K138" xr:uid="{AE45C090-537F-4EEB-8D8C-F607B925C2DC}">
      <formula1>Y_N</formula1>
    </dataValidation>
  </dataValidations>
  <pageMargins left="0.7" right="0.7" top="0.75" bottom="0.75" header="0.3" footer="0.3"/>
  <pageSetup scale="57" orientation="landscape" r:id="rId1"/>
  <headerFooter>
    <oddHeader>&amp;COrange County Transportation Authority&amp;R2024 Measure M2 Call for Projec ts
Project V Application</oddHeader>
    <oddFooter>&amp;CF-&amp;P</oddFooter>
  </headerFooter>
  <rowBreaks count="4" manualBreakCount="4">
    <brk id="37" min="4" max="15" man="1"/>
    <brk id="66" min="4" max="15" man="1"/>
    <brk id="95" min="4" max="15" man="1"/>
    <brk id="124" min="4"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88F1D-CCD9-4B7F-A205-94130FFEDF51}">
  <sheetPr>
    <tabColor theme="5" tint="-0.249977111117893"/>
  </sheetPr>
  <dimension ref="B2:Z135"/>
  <sheetViews>
    <sheetView showGridLines="0" topLeftCell="J1" zoomScaleNormal="100" zoomScaleSheetLayoutView="100" workbookViewId="0">
      <pane ySplit="6" topLeftCell="A95" activePane="bottomLeft" state="frozen"/>
      <selection activeCell="K110" sqref="K110"/>
      <selection pane="bottomLeft" activeCell="K110" sqref="K110"/>
    </sheetView>
  </sheetViews>
  <sheetFormatPr defaultRowHeight="15"/>
  <cols>
    <col min="1" max="1" width="4.5703125" customWidth="1"/>
    <col min="2" max="2" width="3.85546875" style="336" customWidth="1"/>
    <col min="3" max="3" width="24.42578125" style="336" customWidth="1"/>
    <col min="4" max="4" width="5.140625" style="336" customWidth="1"/>
    <col min="5" max="5" width="3.5703125" customWidth="1"/>
    <col min="6" max="6" width="25.28515625" customWidth="1"/>
    <col min="7" max="7" width="24" customWidth="1"/>
    <col min="8" max="8" width="24.5703125" customWidth="1"/>
    <col min="9" max="9" width="22.28515625" customWidth="1"/>
    <col min="10" max="10" width="24.28515625" customWidth="1"/>
    <col min="11" max="11" width="20.85546875" customWidth="1"/>
    <col min="12" max="12" width="1.85546875" customWidth="1"/>
    <col min="13" max="13" width="4.5703125" style="336" customWidth="1"/>
    <col min="14" max="15" width="22.5703125" style="336" customWidth="1"/>
    <col min="16" max="18" width="11.85546875" style="372" customWidth="1"/>
    <col min="19" max="19" width="16.85546875" style="372" customWidth="1"/>
    <col min="20" max="25" width="11.85546875" style="372" customWidth="1"/>
  </cols>
  <sheetData>
    <row r="2" spans="3:14" ht="8.1" customHeight="1"/>
    <row r="3" spans="3:14">
      <c r="F3" s="13" t="s">
        <v>0</v>
      </c>
      <c r="G3" s="12"/>
      <c r="H3" s="12"/>
      <c r="I3" s="12"/>
      <c r="J3" s="12"/>
      <c r="K3" s="12"/>
      <c r="L3" s="12"/>
    </row>
    <row r="4" spans="3:14" ht="32.450000000000003" customHeight="1">
      <c r="C4" s="343" t="s">
        <v>33</v>
      </c>
      <c r="F4" s="446" t="s">
        <v>1</v>
      </c>
      <c r="G4" s="446"/>
      <c r="H4" s="446"/>
      <c r="I4" s="446"/>
      <c r="J4" s="446"/>
      <c r="K4" s="446"/>
      <c r="L4" s="46"/>
      <c r="M4" s="337"/>
      <c r="N4" s="343" t="s">
        <v>118</v>
      </c>
    </row>
    <row r="6" spans="3:14" ht="27" customHeight="1">
      <c r="F6" s="2" t="s">
        <v>307</v>
      </c>
      <c r="G6" s="500" t="str">
        <f>'Proj 2_Sect A-E'!G9</f>
        <v>click to enter.</v>
      </c>
      <c r="H6" s="500"/>
      <c r="I6" s="1" t="s">
        <v>64</v>
      </c>
      <c r="J6" s="499" t="str">
        <f>'Proj 2_Sect A-E'!L6</f>
        <v>click to enter.</v>
      </c>
      <c r="K6" s="499"/>
      <c r="M6" s="336" t="s">
        <v>56</v>
      </c>
      <c r="N6" s="336" t="s">
        <v>102</v>
      </c>
    </row>
    <row r="7" spans="3:14" ht="10.5" customHeight="1">
      <c r="E7" s="2"/>
      <c r="J7" s="1"/>
    </row>
    <row r="8" spans="3:14" ht="10.5" customHeight="1">
      <c r="E8" s="2"/>
      <c r="J8" s="1"/>
    </row>
    <row r="9" spans="3:14" hidden="1">
      <c r="E9" s="13" t="s">
        <v>101</v>
      </c>
      <c r="F9" s="13" t="s">
        <v>90</v>
      </c>
      <c r="G9" s="12"/>
      <c r="H9" s="12"/>
      <c r="I9" s="12"/>
      <c r="J9" s="12"/>
      <c r="K9" s="12"/>
      <c r="L9" s="12"/>
    </row>
    <row r="10" spans="3:14" ht="18.75" hidden="1">
      <c r="E10" s="2"/>
      <c r="J10" s="1"/>
    </row>
    <row r="11" spans="3:14" ht="15.75" hidden="1" thickBot="1">
      <c r="F11" s="487" t="s">
        <v>80</v>
      </c>
      <c r="G11" s="491" t="s">
        <v>157</v>
      </c>
      <c r="H11" s="492"/>
      <c r="I11" s="491" t="s">
        <v>159</v>
      </c>
      <c r="J11" s="493"/>
      <c r="K11" s="492"/>
    </row>
    <row r="12" spans="3:14" hidden="1">
      <c r="F12" s="488"/>
      <c r="G12" s="82" t="s">
        <v>66</v>
      </c>
      <c r="H12" s="83" t="s">
        <v>67</v>
      </c>
      <c r="I12" s="84" t="s">
        <v>71</v>
      </c>
      <c r="J12" s="85" t="s">
        <v>72</v>
      </c>
      <c r="K12" s="83" t="s">
        <v>68</v>
      </c>
    </row>
    <row r="13" spans="3:14" ht="15.75" hidden="1" thickBot="1">
      <c r="F13" s="48"/>
      <c r="G13" s="89" t="s">
        <v>158</v>
      </c>
      <c r="H13" s="90" t="s">
        <v>158</v>
      </c>
      <c r="I13" s="86"/>
      <c r="J13" s="87"/>
      <c r="K13" s="88"/>
    </row>
    <row r="14" spans="3:14" hidden="1">
      <c r="E14">
        <v>1</v>
      </c>
      <c r="F14" s="53" t="str">
        <f>'Proj 2_Sect A-E'!$F$17</f>
        <v>[ex -- service area/route 1]</v>
      </c>
      <c r="G14" s="201" t="s">
        <v>69</v>
      </c>
      <c r="H14" s="218" t="s">
        <v>69</v>
      </c>
      <c r="I14" s="203" t="s">
        <v>69</v>
      </c>
      <c r="J14" s="204" t="s">
        <v>69</v>
      </c>
      <c r="K14" s="205" t="s">
        <v>69</v>
      </c>
    </row>
    <row r="15" spans="3:14" hidden="1">
      <c r="E15">
        <v>2</v>
      </c>
      <c r="F15" s="54" t="str">
        <f>'Proj 2_Sect A-E'!$F$18</f>
        <v>[ex -- service area/route 2]</v>
      </c>
      <c r="G15" s="201" t="s">
        <v>69</v>
      </c>
      <c r="H15" s="218" t="s">
        <v>69</v>
      </c>
      <c r="I15" s="203" t="s">
        <v>69</v>
      </c>
      <c r="J15" s="204" t="s">
        <v>69</v>
      </c>
      <c r="K15" s="205" t="s">
        <v>69</v>
      </c>
    </row>
    <row r="16" spans="3:14" hidden="1">
      <c r="E16">
        <v>3</v>
      </c>
      <c r="F16" s="54" t="str">
        <f>'Proj 2_Sect A-E'!$F$19</f>
        <v>[ex -- service area/route 3]</v>
      </c>
      <c r="G16" s="201" t="s">
        <v>69</v>
      </c>
      <c r="H16" s="218" t="s">
        <v>69</v>
      </c>
      <c r="I16" s="203" t="s">
        <v>69</v>
      </c>
      <c r="J16" s="204" t="s">
        <v>69</v>
      </c>
      <c r="K16" s="205" t="s">
        <v>69</v>
      </c>
    </row>
    <row r="17" spans="3:13" hidden="1">
      <c r="E17">
        <v>4</v>
      </c>
      <c r="F17" s="54" t="str">
        <f>'Proj 2_Sect A-E'!$F$20</f>
        <v>[ex -- service area/route 4]</v>
      </c>
      <c r="G17" s="201" t="s">
        <v>69</v>
      </c>
      <c r="H17" s="218" t="s">
        <v>69</v>
      </c>
      <c r="I17" s="203" t="s">
        <v>69</v>
      </c>
      <c r="J17" s="204" t="s">
        <v>69</v>
      </c>
      <c r="K17" s="205" t="s">
        <v>69</v>
      </c>
    </row>
    <row r="18" spans="3:13" ht="15.75" hidden="1" thickBot="1">
      <c r="E18">
        <v>5</v>
      </c>
      <c r="F18" s="55" t="str">
        <f>'Proj 2_Sect A-E'!$F$21</f>
        <v>[ex -- service area/route 5]</v>
      </c>
      <c r="G18" s="206" t="s">
        <v>69</v>
      </c>
      <c r="H18" s="207" t="s">
        <v>69</v>
      </c>
      <c r="I18" s="208" t="s">
        <v>69</v>
      </c>
      <c r="J18" s="209" t="s">
        <v>69</v>
      </c>
      <c r="K18" s="210" t="s">
        <v>69</v>
      </c>
    </row>
    <row r="19" spans="3:13" hidden="1"/>
    <row r="20" spans="3:13" ht="15" hidden="1" customHeight="1" thickBot="1">
      <c r="F20" s="487" t="s">
        <v>80</v>
      </c>
      <c r="G20" s="489" t="s">
        <v>187</v>
      </c>
      <c r="H20" s="495" t="s">
        <v>92</v>
      </c>
      <c r="I20" s="491" t="s">
        <v>70</v>
      </c>
      <c r="J20" s="493"/>
      <c r="K20" s="492"/>
    </row>
    <row r="21" spans="3:13" ht="32.450000000000003" hidden="1" customHeight="1" thickBot="1">
      <c r="F21" s="494"/>
      <c r="G21" s="490"/>
      <c r="H21" s="496"/>
      <c r="I21" s="50" t="s">
        <v>71</v>
      </c>
      <c r="J21" s="51" t="s">
        <v>72</v>
      </c>
      <c r="K21" s="52" t="s">
        <v>68</v>
      </c>
    </row>
    <row r="22" spans="3:13" hidden="1">
      <c r="E22">
        <v>1</v>
      </c>
      <c r="F22" s="53" t="str">
        <f>'Proj 2_Sect A-E'!$F$17</f>
        <v>[ex -- service area/route 1]</v>
      </c>
      <c r="G22" s="201" t="s">
        <v>69</v>
      </c>
      <c r="H22" s="218" t="s">
        <v>69</v>
      </c>
      <c r="I22" s="203" t="s">
        <v>69</v>
      </c>
      <c r="J22" s="204" t="s">
        <v>69</v>
      </c>
      <c r="K22" s="205" t="s">
        <v>69</v>
      </c>
    </row>
    <row r="23" spans="3:13" hidden="1">
      <c r="E23">
        <v>2</v>
      </c>
      <c r="F23" s="54" t="str">
        <f>'Proj 2_Sect A-E'!$F$18</f>
        <v>[ex -- service area/route 2]</v>
      </c>
      <c r="G23" s="201" t="s">
        <v>69</v>
      </c>
      <c r="H23" s="218" t="s">
        <v>69</v>
      </c>
      <c r="I23" s="203" t="s">
        <v>69</v>
      </c>
      <c r="J23" s="204" t="s">
        <v>69</v>
      </c>
      <c r="K23" s="205" t="s">
        <v>69</v>
      </c>
    </row>
    <row r="24" spans="3:13" hidden="1">
      <c r="E24">
        <v>3</v>
      </c>
      <c r="F24" s="54" t="str">
        <f>'Proj 2_Sect A-E'!$F$19</f>
        <v>[ex -- service area/route 3]</v>
      </c>
      <c r="G24" s="201" t="s">
        <v>69</v>
      </c>
      <c r="H24" s="218" t="s">
        <v>69</v>
      </c>
      <c r="I24" s="203" t="s">
        <v>69</v>
      </c>
      <c r="J24" s="204" t="s">
        <v>69</v>
      </c>
      <c r="K24" s="205" t="s">
        <v>69</v>
      </c>
    </row>
    <row r="25" spans="3:13" hidden="1">
      <c r="E25">
        <v>4</v>
      </c>
      <c r="F25" s="54" t="str">
        <f>'Proj 2_Sect A-E'!$F$20</f>
        <v>[ex -- service area/route 4]</v>
      </c>
      <c r="G25" s="201" t="s">
        <v>69</v>
      </c>
      <c r="H25" s="218" t="s">
        <v>69</v>
      </c>
      <c r="I25" s="203" t="s">
        <v>69</v>
      </c>
      <c r="J25" s="204" t="s">
        <v>69</v>
      </c>
      <c r="K25" s="205" t="s">
        <v>69</v>
      </c>
    </row>
    <row r="26" spans="3:13" ht="15.75" hidden="1" thickBot="1">
      <c r="E26">
        <v>5</v>
      </c>
      <c r="F26" s="55" t="str">
        <f>'Proj 2_Sect A-E'!$F$21</f>
        <v>[ex -- service area/route 5]</v>
      </c>
      <c r="G26" s="206" t="s">
        <v>69</v>
      </c>
      <c r="H26" s="207" t="s">
        <v>69</v>
      </c>
      <c r="I26" s="208" t="s">
        <v>69</v>
      </c>
      <c r="J26" s="209" t="s">
        <v>69</v>
      </c>
      <c r="K26" s="210" t="s">
        <v>69</v>
      </c>
    </row>
    <row r="27" spans="3:13" hidden="1"/>
    <row r="28" spans="3:13" hidden="1"/>
    <row r="29" spans="3:13" hidden="1">
      <c r="C29" s="337"/>
      <c r="F29" t="s">
        <v>125</v>
      </c>
      <c r="K29" s="232" t="s">
        <v>89</v>
      </c>
    </row>
    <row r="30" spans="3:13" hidden="1">
      <c r="F30" t="s">
        <v>323</v>
      </c>
      <c r="M30" s="367"/>
    </row>
    <row r="31" spans="3:13" ht="17.25" hidden="1" customHeight="1" thickBot="1">
      <c r="C31" s="519" t="s">
        <v>327</v>
      </c>
      <c r="F31" s="497" t="s">
        <v>93</v>
      </c>
      <c r="G31" s="489" t="s">
        <v>187</v>
      </c>
      <c r="H31" s="495" t="s">
        <v>92</v>
      </c>
      <c r="I31" s="485" t="s">
        <v>70</v>
      </c>
      <c r="J31" s="486"/>
      <c r="K31" s="497" t="s">
        <v>308</v>
      </c>
    </row>
    <row r="32" spans="3:13" ht="24" hidden="1" customHeight="1" thickBot="1">
      <c r="C32" s="519"/>
      <c r="F32" s="498"/>
      <c r="G32" s="490"/>
      <c r="H32" s="496"/>
      <c r="I32" s="56" t="s">
        <v>247</v>
      </c>
      <c r="J32" s="141" t="s">
        <v>248</v>
      </c>
      <c r="K32" s="498"/>
    </row>
    <row r="33" spans="3:12" ht="15" hidden="1" customHeight="1">
      <c r="C33" s="519"/>
      <c r="E33">
        <v>1</v>
      </c>
      <c r="F33" s="281" t="s">
        <v>81</v>
      </c>
      <c r="G33" s="196" t="s">
        <v>69</v>
      </c>
      <c r="H33" s="214" t="s">
        <v>69</v>
      </c>
      <c r="I33" s="215" t="s">
        <v>69</v>
      </c>
      <c r="J33" s="216" t="s">
        <v>69</v>
      </c>
      <c r="K33" s="217" t="s">
        <v>69</v>
      </c>
    </row>
    <row r="34" spans="3:12" hidden="1">
      <c r="C34" s="519"/>
      <c r="E34">
        <v>2</v>
      </c>
      <c r="F34" s="282" t="s">
        <v>82</v>
      </c>
      <c r="G34" s="201" t="s">
        <v>69</v>
      </c>
      <c r="H34" s="218" t="s">
        <v>69</v>
      </c>
      <c r="I34" s="219" t="s">
        <v>69</v>
      </c>
      <c r="J34" s="220" t="s">
        <v>69</v>
      </c>
      <c r="K34" s="221" t="s">
        <v>69</v>
      </c>
    </row>
    <row r="35" spans="3:12" hidden="1">
      <c r="C35" s="519"/>
      <c r="D35" s="339" t="s">
        <v>29</v>
      </c>
      <c r="E35">
        <v>3</v>
      </c>
      <c r="F35" s="282" t="s">
        <v>83</v>
      </c>
      <c r="G35" s="201" t="s">
        <v>69</v>
      </c>
      <c r="H35" s="218" t="s">
        <v>69</v>
      </c>
      <c r="I35" s="219" t="s">
        <v>69</v>
      </c>
      <c r="J35" s="220" t="s">
        <v>69</v>
      </c>
      <c r="K35" s="221" t="s">
        <v>69</v>
      </c>
    </row>
    <row r="36" spans="3:12" hidden="1">
      <c r="C36" s="519"/>
      <c r="E36">
        <v>4</v>
      </c>
      <c r="F36" s="282" t="s">
        <v>84</v>
      </c>
      <c r="G36" s="201" t="s">
        <v>69</v>
      </c>
      <c r="H36" s="218" t="s">
        <v>69</v>
      </c>
      <c r="I36" s="219" t="s">
        <v>69</v>
      </c>
      <c r="J36" s="220" t="s">
        <v>69</v>
      </c>
      <c r="K36" s="221" t="s">
        <v>69</v>
      </c>
    </row>
    <row r="37" spans="3:12" ht="15.75" hidden="1" thickBot="1">
      <c r="C37" s="519"/>
      <c r="E37">
        <v>5</v>
      </c>
      <c r="F37" s="283" t="s">
        <v>85</v>
      </c>
      <c r="G37" s="206" t="s">
        <v>69</v>
      </c>
      <c r="H37" s="222" t="s">
        <v>69</v>
      </c>
      <c r="I37" s="223" t="s">
        <v>69</v>
      </c>
      <c r="J37" s="224" t="s">
        <v>69</v>
      </c>
      <c r="K37" s="225" t="s">
        <v>69</v>
      </c>
    </row>
    <row r="38" spans="3:12" hidden="1">
      <c r="C38" s="519"/>
    </row>
    <row r="39" spans="3:12" ht="15" hidden="1" customHeight="1" thickBot="1">
      <c r="C39" s="519"/>
      <c r="F39" s="487" t="s">
        <v>80</v>
      </c>
      <c r="G39" s="491" t="s">
        <v>156</v>
      </c>
      <c r="H39" s="492"/>
      <c r="I39" s="497" t="s">
        <v>259</v>
      </c>
      <c r="J39" s="497" t="s">
        <v>308</v>
      </c>
    </row>
    <row r="40" spans="3:12" ht="15.75" hidden="1" thickBot="1">
      <c r="C40" s="519"/>
      <c r="F40" s="494"/>
      <c r="G40" s="49" t="s">
        <v>154</v>
      </c>
      <c r="H40" s="47" t="s">
        <v>155</v>
      </c>
      <c r="I40" s="498"/>
      <c r="J40" s="498"/>
    </row>
    <row r="41" spans="3:12" hidden="1">
      <c r="E41">
        <v>1</v>
      </c>
      <c r="F41" s="53" t="str">
        <f>'Proj 2_Sect A-E'!$F$17</f>
        <v>[ex -- service area/route 1]</v>
      </c>
      <c r="G41" s="196" t="s">
        <v>69</v>
      </c>
      <c r="H41" s="284" t="s">
        <v>69</v>
      </c>
      <c r="I41" s="215" t="s">
        <v>69</v>
      </c>
      <c r="J41" s="216" t="s">
        <v>69</v>
      </c>
    </row>
    <row r="42" spans="3:12" hidden="1">
      <c r="E42">
        <v>2</v>
      </c>
      <c r="F42" s="54" t="str">
        <f>'Proj 2_Sect A-E'!$F$18</f>
        <v>[ex -- service area/route 2]</v>
      </c>
      <c r="G42" s="201" t="s">
        <v>69</v>
      </c>
      <c r="H42" s="285" t="s">
        <v>69</v>
      </c>
      <c r="I42" s="219" t="s">
        <v>69</v>
      </c>
      <c r="J42" s="220" t="s">
        <v>69</v>
      </c>
    </row>
    <row r="43" spans="3:12" hidden="1">
      <c r="E43">
        <v>3</v>
      </c>
      <c r="F43" s="54" t="str">
        <f>'Proj 2_Sect A-E'!$F$19</f>
        <v>[ex -- service area/route 3]</v>
      </c>
      <c r="G43" s="201" t="s">
        <v>69</v>
      </c>
      <c r="H43" s="285" t="s">
        <v>69</v>
      </c>
      <c r="I43" s="219" t="s">
        <v>69</v>
      </c>
      <c r="J43" s="220" t="s">
        <v>69</v>
      </c>
    </row>
    <row r="44" spans="3:12" hidden="1">
      <c r="E44">
        <v>4</v>
      </c>
      <c r="F44" s="54" t="str">
        <f>'Proj 2_Sect A-E'!$F$20</f>
        <v>[ex -- service area/route 4]</v>
      </c>
      <c r="G44" s="201" t="s">
        <v>69</v>
      </c>
      <c r="H44" s="285" t="s">
        <v>69</v>
      </c>
      <c r="I44" s="219" t="s">
        <v>69</v>
      </c>
      <c r="J44" s="220" t="s">
        <v>69</v>
      </c>
    </row>
    <row r="45" spans="3:12" ht="15.75" hidden="1" thickBot="1">
      <c r="E45">
        <v>5</v>
      </c>
      <c r="F45" s="55" t="str">
        <f>'Proj 2_Sect A-E'!$F$21</f>
        <v>[ex -- service area/route 5]</v>
      </c>
      <c r="G45" s="206" t="s">
        <v>69</v>
      </c>
      <c r="H45" s="286" t="s">
        <v>69</v>
      </c>
      <c r="I45" s="223" t="s">
        <v>69</v>
      </c>
      <c r="J45" s="224" t="s">
        <v>69</v>
      </c>
    </row>
    <row r="46" spans="3:12" hidden="1">
      <c r="J46" s="1"/>
    </row>
    <row r="47" spans="3:12">
      <c r="E47" s="13" t="s">
        <v>91</v>
      </c>
      <c r="F47" s="78" t="s">
        <v>230</v>
      </c>
      <c r="G47" s="12"/>
      <c r="H47" s="12"/>
      <c r="I47" s="12"/>
      <c r="J47" s="12"/>
      <c r="K47" s="12"/>
      <c r="L47" s="12"/>
    </row>
    <row r="49" spans="6:11">
      <c r="F49" t="s">
        <v>131</v>
      </c>
    </row>
    <row r="50" spans="6:11" ht="14.45" customHeight="1" thickBot="1">
      <c r="F50" s="9" t="s">
        <v>113</v>
      </c>
    </row>
    <row r="51" spans="6:11" ht="45.75" thickBot="1">
      <c r="F51" s="56" t="s">
        <v>110</v>
      </c>
      <c r="G51" s="52" t="s">
        <v>246</v>
      </c>
    </row>
    <row r="52" spans="6:11" ht="22.5" customHeight="1">
      <c r="F52" s="196" t="s">
        <v>69</v>
      </c>
      <c r="G52" s="284" t="s">
        <v>69</v>
      </c>
    </row>
    <row r="53" spans="6:11" ht="22.5" customHeight="1">
      <c r="F53" s="201" t="s">
        <v>69</v>
      </c>
      <c r="G53" s="285" t="s">
        <v>69</v>
      </c>
    </row>
    <row r="54" spans="6:11" ht="22.5" customHeight="1">
      <c r="F54" s="201" t="s">
        <v>69</v>
      </c>
      <c r="G54" s="285" t="s">
        <v>69</v>
      </c>
    </row>
    <row r="55" spans="6:11" ht="22.5" customHeight="1">
      <c r="F55" s="201" t="s">
        <v>69</v>
      </c>
      <c r="G55" s="285" t="s">
        <v>69</v>
      </c>
      <c r="J55" s="452" t="s">
        <v>258</v>
      </c>
      <c r="K55" s="452"/>
    </row>
    <row r="56" spans="6:11" ht="22.5" customHeight="1" thickBot="1">
      <c r="F56" s="206" t="s">
        <v>69</v>
      </c>
      <c r="G56" s="286" t="s">
        <v>69</v>
      </c>
      <c r="J56" s="452"/>
      <c r="K56" s="452"/>
    </row>
    <row r="57" spans="6:11" ht="15.75" thickBot="1"/>
    <row r="58" spans="6:11" ht="15.75" thickBot="1">
      <c r="F58" t="s">
        <v>126</v>
      </c>
      <c r="J58" s="56" t="s">
        <v>80</v>
      </c>
      <c r="K58" s="52" t="s">
        <v>112</v>
      </c>
    </row>
    <row r="59" spans="6:11" ht="27.75" customHeight="1" thickBot="1">
      <c r="F59" s="66" t="s">
        <v>113</v>
      </c>
      <c r="I59">
        <v>1</v>
      </c>
      <c r="J59" s="313" t="str">
        <f>'Proj 2_Sect A-E'!$F$17</f>
        <v>[ex -- service area/route 1]</v>
      </c>
      <c r="K59" s="202" t="s">
        <v>69</v>
      </c>
    </row>
    <row r="60" spans="6:11" ht="30" customHeight="1" thickBot="1">
      <c r="F60" s="56" t="s">
        <v>110</v>
      </c>
      <c r="G60" s="51" t="s">
        <v>246</v>
      </c>
      <c r="H60" s="52" t="s">
        <v>111</v>
      </c>
      <c r="I60">
        <v>2</v>
      </c>
      <c r="J60" s="314" t="str">
        <f>'Proj 2_Sect A-E'!$F$18</f>
        <v>[ex -- service area/route 2]</v>
      </c>
      <c r="K60" s="202" t="s">
        <v>69</v>
      </c>
    </row>
    <row r="61" spans="6:11" ht="30">
      <c r="F61" s="196" t="s">
        <v>301</v>
      </c>
      <c r="G61" s="212" t="s">
        <v>302</v>
      </c>
      <c r="H61" s="246" t="s">
        <v>89</v>
      </c>
      <c r="I61">
        <v>3</v>
      </c>
      <c r="J61" s="314" t="str">
        <f>'Proj 2_Sect A-E'!$F$19</f>
        <v>[ex -- service area/route 3]</v>
      </c>
      <c r="K61" s="202" t="s">
        <v>69</v>
      </c>
    </row>
    <row r="62" spans="6:11" ht="30">
      <c r="F62" s="201" t="s">
        <v>69</v>
      </c>
      <c r="G62" s="204" t="s">
        <v>69</v>
      </c>
      <c r="H62" s="247" t="s">
        <v>89</v>
      </c>
      <c r="I62">
        <v>4</v>
      </c>
      <c r="J62" s="314" t="str">
        <f>'Proj 2_Sect A-E'!$F$20</f>
        <v>[ex -- service area/route 4]</v>
      </c>
      <c r="K62" s="202" t="s">
        <v>69</v>
      </c>
    </row>
    <row r="63" spans="6:11" ht="30.75" thickBot="1">
      <c r="F63" s="201" t="s">
        <v>69</v>
      </c>
      <c r="G63" s="204" t="s">
        <v>69</v>
      </c>
      <c r="H63" s="247" t="s">
        <v>89</v>
      </c>
      <c r="I63">
        <v>5</v>
      </c>
      <c r="J63" s="315" t="str">
        <f>'Proj 2_Sect A-E'!$F$21</f>
        <v>[ex -- service area/route 5]</v>
      </c>
      <c r="K63" s="207" t="s">
        <v>69</v>
      </c>
    </row>
    <row r="64" spans="6:11" ht="25.5" customHeight="1" thickBot="1">
      <c r="F64" s="201" t="s">
        <v>69</v>
      </c>
      <c r="G64" s="204" t="s">
        <v>69</v>
      </c>
      <c r="H64" s="247" t="s">
        <v>89</v>
      </c>
    </row>
    <row r="65" spans="5:11" ht="15.75" thickBot="1">
      <c r="F65" s="206" t="s">
        <v>69</v>
      </c>
      <c r="G65" s="209" t="s">
        <v>69</v>
      </c>
      <c r="H65" s="248" t="s">
        <v>89</v>
      </c>
      <c r="J65" s="57" t="s">
        <v>245</v>
      </c>
      <c r="K65" s="180">
        <f>SUM(K59:K63)</f>
        <v>0</v>
      </c>
    </row>
    <row r="68" spans="5:11">
      <c r="F68" s="1" t="s">
        <v>236</v>
      </c>
    </row>
    <row r="69" spans="5:11" ht="15.75" thickBot="1"/>
    <row r="70" spans="5:11" ht="15.75" thickBot="1">
      <c r="F70" s="136" t="s">
        <v>80</v>
      </c>
      <c r="G70" s="485" t="s">
        <v>232</v>
      </c>
      <c r="H70" s="486"/>
      <c r="I70" s="482" t="s">
        <v>260</v>
      </c>
      <c r="J70" s="483"/>
    </row>
    <row r="71" spans="5:11" ht="22.5" customHeight="1">
      <c r="E71">
        <v>1</v>
      </c>
      <c r="F71" s="310" t="str">
        <f>'Proj 2_Sect A-E'!$F$17</f>
        <v>[ex -- service area/route 1]</v>
      </c>
      <c r="G71" s="484" t="s">
        <v>69</v>
      </c>
      <c r="H71" s="484"/>
      <c r="I71" s="484" t="s">
        <v>69</v>
      </c>
      <c r="J71" s="484"/>
    </row>
    <row r="72" spans="5:11" ht="22.5" customHeight="1">
      <c r="E72">
        <v>2</v>
      </c>
      <c r="F72" s="311" t="str">
        <f>'Proj 2_Sect A-E'!$F$18</f>
        <v>[ex -- service area/route 2]</v>
      </c>
      <c r="G72" s="480" t="s">
        <v>69</v>
      </c>
      <c r="H72" s="480"/>
      <c r="I72" s="480" t="s">
        <v>69</v>
      </c>
      <c r="J72" s="480"/>
    </row>
    <row r="73" spans="5:11" ht="22.5" customHeight="1">
      <c r="E73">
        <v>3</v>
      </c>
      <c r="F73" s="311" t="str">
        <f>'Proj 2_Sect A-E'!$F$19</f>
        <v>[ex -- service area/route 3]</v>
      </c>
      <c r="G73" s="480" t="s">
        <v>69</v>
      </c>
      <c r="H73" s="480"/>
      <c r="I73" s="480" t="s">
        <v>69</v>
      </c>
      <c r="J73" s="480"/>
    </row>
    <row r="74" spans="5:11" ht="22.5" customHeight="1">
      <c r="E74">
        <v>4</v>
      </c>
      <c r="F74" s="311" t="str">
        <f>'Proj 2_Sect A-E'!$F$20</f>
        <v>[ex -- service area/route 4]</v>
      </c>
      <c r="G74" s="480" t="s">
        <v>69</v>
      </c>
      <c r="H74" s="480"/>
      <c r="I74" s="480" t="s">
        <v>69</v>
      </c>
      <c r="J74" s="480"/>
    </row>
    <row r="75" spans="5:11" ht="22.5" customHeight="1" thickBot="1">
      <c r="E75">
        <v>5</v>
      </c>
      <c r="F75" s="312" t="str">
        <f>'Proj 2_Sect A-E'!$F$21</f>
        <v>[ex -- service area/route 5]</v>
      </c>
      <c r="G75" s="481" t="s">
        <v>69</v>
      </c>
      <c r="H75" s="481"/>
      <c r="I75" s="481" t="s">
        <v>69</v>
      </c>
      <c r="J75" s="481"/>
    </row>
    <row r="76" spans="5:11" ht="15.75" thickBot="1"/>
    <row r="77" spans="5:11" ht="15" customHeight="1" thickBot="1">
      <c r="F77" s="136" t="s">
        <v>80</v>
      </c>
      <c r="G77" s="485" t="s">
        <v>233</v>
      </c>
      <c r="H77" s="486"/>
      <c r="I77" s="482" t="s">
        <v>234</v>
      </c>
      <c r="J77" s="483"/>
    </row>
    <row r="78" spans="5:11" ht="22.5" customHeight="1">
      <c r="E78">
        <v>1</v>
      </c>
      <c r="F78" s="313" t="str">
        <f>'Proj 2_Sect A-E'!$F$17</f>
        <v>[ex -- service area/route 1]</v>
      </c>
      <c r="G78" s="484" t="s">
        <v>69</v>
      </c>
      <c r="H78" s="484"/>
      <c r="I78" s="484" t="s">
        <v>69</v>
      </c>
      <c r="J78" s="484"/>
    </row>
    <row r="79" spans="5:11" ht="22.5" customHeight="1">
      <c r="E79">
        <v>2</v>
      </c>
      <c r="F79" s="314" t="str">
        <f>'Proj 2_Sect A-E'!$F$18</f>
        <v>[ex -- service area/route 2]</v>
      </c>
      <c r="G79" s="480" t="s">
        <v>69</v>
      </c>
      <c r="H79" s="480"/>
      <c r="I79" s="480" t="s">
        <v>69</v>
      </c>
      <c r="J79" s="480"/>
    </row>
    <row r="80" spans="5:11" ht="22.5" customHeight="1">
      <c r="E80">
        <v>3</v>
      </c>
      <c r="F80" s="314" t="str">
        <f>'Proj 2_Sect A-E'!$F$19</f>
        <v>[ex -- service area/route 3]</v>
      </c>
      <c r="G80" s="480" t="s">
        <v>69</v>
      </c>
      <c r="H80" s="480"/>
      <c r="I80" s="480" t="s">
        <v>69</v>
      </c>
      <c r="J80" s="480"/>
    </row>
    <row r="81" spans="3:12" ht="22.5" customHeight="1">
      <c r="E81">
        <v>4</v>
      </c>
      <c r="F81" s="314" t="str">
        <f>'Proj 2_Sect A-E'!$F$20</f>
        <v>[ex -- service area/route 4]</v>
      </c>
      <c r="G81" s="480" t="s">
        <v>69</v>
      </c>
      <c r="H81" s="480"/>
      <c r="I81" s="480" t="s">
        <v>69</v>
      </c>
      <c r="J81" s="480"/>
    </row>
    <row r="82" spans="3:12" ht="22.5" customHeight="1" thickBot="1">
      <c r="E82">
        <v>5</v>
      </c>
      <c r="F82" s="315" t="str">
        <f>'Proj 2_Sect A-E'!$F$21</f>
        <v>[ex -- service area/route 5]</v>
      </c>
      <c r="G82" s="481" t="s">
        <v>69</v>
      </c>
      <c r="H82" s="481"/>
      <c r="I82" s="481" t="s">
        <v>69</v>
      </c>
      <c r="J82" s="481"/>
    </row>
    <row r="83" spans="3:12" ht="15.75" thickBot="1"/>
    <row r="84" spans="3:12" ht="15" customHeight="1" thickBot="1">
      <c r="F84" s="136" t="s">
        <v>80</v>
      </c>
      <c r="G84" s="482" t="s">
        <v>235</v>
      </c>
      <c r="H84" s="483"/>
    </row>
    <row r="85" spans="3:12" ht="22.5" customHeight="1">
      <c r="E85">
        <v>1</v>
      </c>
      <c r="F85" s="313" t="str">
        <f>'Proj 2_Sect A-E'!$F$17</f>
        <v>[ex -- service area/route 1]</v>
      </c>
      <c r="G85" s="484" t="s">
        <v>69</v>
      </c>
      <c r="H85" s="484"/>
    </row>
    <row r="86" spans="3:12" ht="22.5" customHeight="1">
      <c r="E86">
        <v>2</v>
      </c>
      <c r="F86" s="314" t="str">
        <f>'Proj 2_Sect A-E'!$F$18</f>
        <v>[ex -- service area/route 2]</v>
      </c>
      <c r="G86" s="480" t="s">
        <v>69</v>
      </c>
      <c r="H86" s="480"/>
    </row>
    <row r="87" spans="3:12" ht="22.5" customHeight="1">
      <c r="E87">
        <v>3</v>
      </c>
      <c r="F87" s="314" t="str">
        <f>'Proj 2_Sect A-E'!$F$19</f>
        <v>[ex -- service area/route 3]</v>
      </c>
      <c r="G87" s="480" t="s">
        <v>69</v>
      </c>
      <c r="H87" s="480"/>
    </row>
    <row r="88" spans="3:12" ht="22.5" customHeight="1">
      <c r="E88">
        <v>4</v>
      </c>
      <c r="F88" s="314" t="str">
        <f>'Proj 2_Sect A-E'!$F$20</f>
        <v>[ex -- service area/route 4]</v>
      </c>
      <c r="G88" s="480" t="s">
        <v>69</v>
      </c>
      <c r="H88" s="480"/>
    </row>
    <row r="89" spans="3:12" ht="22.5" customHeight="1" thickBot="1">
      <c r="E89">
        <v>5</v>
      </c>
      <c r="F89" s="315" t="str">
        <f>'Proj 2_Sect A-E'!$F$21</f>
        <v>[ex -- service area/route 5]</v>
      </c>
      <c r="G89" s="481" t="s">
        <v>69</v>
      </c>
      <c r="H89" s="481"/>
    </row>
    <row r="92" spans="3:12">
      <c r="E92" s="13" t="s">
        <v>129</v>
      </c>
      <c r="F92" s="13" t="s">
        <v>373</v>
      </c>
      <c r="G92" s="12"/>
      <c r="H92" s="12"/>
      <c r="I92" s="12"/>
      <c r="J92" s="12"/>
      <c r="K92" s="12"/>
      <c r="L92" s="12"/>
    </row>
    <row r="93" spans="3:12">
      <c r="F93" s="58" t="s">
        <v>115</v>
      </c>
    </row>
    <row r="95" spans="3:12" ht="15.75" thickBot="1">
      <c r="F95" s="385" t="s">
        <v>320</v>
      </c>
      <c r="G95" s="386"/>
    </row>
    <row r="96" spans="3:12" ht="29.45" customHeight="1" thickBot="1">
      <c r="C96" s="519" t="s">
        <v>171</v>
      </c>
      <c r="F96" s="59" t="s">
        <v>80</v>
      </c>
      <c r="G96" s="56" t="s">
        <v>321</v>
      </c>
      <c r="H96" s="51" t="s">
        <v>322</v>
      </c>
      <c r="I96" s="51" t="s">
        <v>220</v>
      </c>
      <c r="J96" s="51" t="s">
        <v>219</v>
      </c>
      <c r="K96" s="52" t="s">
        <v>218</v>
      </c>
    </row>
    <row r="97" spans="3:26" ht="22.5" customHeight="1">
      <c r="C97" s="519"/>
      <c r="E97">
        <v>1</v>
      </c>
      <c r="F97" s="310" t="str">
        <f>'Proj 2_Sect A-E'!$F$17</f>
        <v>[ex -- service area/route 1]</v>
      </c>
      <c r="G97" s="233" t="s">
        <v>89</v>
      </c>
      <c r="H97" s="234" t="s">
        <v>89</v>
      </c>
      <c r="I97" s="165">
        <f t="shared" ref="I97" si="0">IF(K97="Click to enter.",0,K97*J97)</f>
        <v>0</v>
      </c>
      <c r="J97" s="172">
        <f>SUM('Proj 2_Sect F'!O15,'Proj 2_Sect F'!O19,'Proj 2_Sect F'!O25:O31)</f>
        <v>0</v>
      </c>
      <c r="K97" s="241" t="s">
        <v>69</v>
      </c>
      <c r="N97" s="346" t="s">
        <v>116</v>
      </c>
      <c r="O97" s="346"/>
      <c r="P97" s="340"/>
      <c r="Q97" s="340"/>
      <c r="R97" s="364" t="s">
        <v>96</v>
      </c>
      <c r="S97" s="340"/>
      <c r="T97" s="394"/>
      <c r="U97" s="394"/>
      <c r="V97" s="394"/>
      <c r="W97" s="394"/>
      <c r="X97" s="394"/>
      <c r="Y97" s="377"/>
    </row>
    <row r="98" spans="3:26" ht="22.5" customHeight="1">
      <c r="C98" s="519"/>
      <c r="E98">
        <v>2</v>
      </c>
      <c r="F98" s="311" t="str">
        <f>'Proj 2_Sect A-E'!$F$18</f>
        <v>[ex -- service area/route 2]</v>
      </c>
      <c r="G98" s="233" t="s">
        <v>89</v>
      </c>
      <c r="H98" s="235" t="s">
        <v>89</v>
      </c>
      <c r="I98" s="165">
        <f>IF(K98="Click to enter.",0,K98*J98)</f>
        <v>0</v>
      </c>
      <c r="J98" s="173">
        <f>SUM('Proj 2_Sect F'!O44,'Proj 2_Sect F'!O48,'Proj 2_Sect F'!O54:O60)</f>
        <v>0</v>
      </c>
      <c r="K98" s="242" t="s">
        <v>69</v>
      </c>
      <c r="O98" s="375" t="s">
        <v>390</v>
      </c>
      <c r="P98" s="393" t="s">
        <v>172</v>
      </c>
      <c r="Q98" s="393" t="s">
        <v>225</v>
      </c>
      <c r="R98" s="340"/>
      <c r="S98" s="393" t="s">
        <v>168</v>
      </c>
      <c r="T98" s="394"/>
      <c r="U98" s="397" t="s">
        <v>80</v>
      </c>
      <c r="V98" s="403" t="s">
        <v>389</v>
      </c>
      <c r="W98" s="403" t="s">
        <v>391</v>
      </c>
      <c r="X98" s="403" t="s">
        <v>392</v>
      </c>
      <c r="Y98" s="384" t="s">
        <v>400</v>
      </c>
    </row>
    <row r="99" spans="3:26" ht="22.5" customHeight="1">
      <c r="C99" s="519"/>
      <c r="D99" s="339" t="s">
        <v>29</v>
      </c>
      <c r="E99">
        <v>3</v>
      </c>
      <c r="F99" s="311" t="str">
        <f>'Proj 2_Sect A-E'!$F$19</f>
        <v>[ex -- service area/route 3]</v>
      </c>
      <c r="G99" s="233" t="s">
        <v>89</v>
      </c>
      <c r="H99" s="235" t="s">
        <v>89</v>
      </c>
      <c r="I99" s="165">
        <f t="shared" ref="I99:I101" si="1">IF(K99="Click to enter.",0,K99*J99)</f>
        <v>0</v>
      </c>
      <c r="J99" s="173">
        <f>SUM('Proj 2_Sect F'!O73,'Proj 2_Sect F'!O77,'Proj 2_Sect F'!O83:O89)</f>
        <v>0</v>
      </c>
      <c r="K99" s="242" t="s">
        <v>69</v>
      </c>
      <c r="N99" s="336" t="s">
        <v>161</v>
      </c>
      <c r="O99" s="381">
        <v>7</v>
      </c>
      <c r="P99" s="340">
        <f t="shared" ref="P99:P105" si="2">SUMIF($H$97:$H$102,N99,$I$97:$I$102)</f>
        <v>0</v>
      </c>
      <c r="Q99" s="340">
        <f t="array" ref="Q99:Q105">TRANSPOSE('Proj 2_Sect A-E'!H49:N49)</f>
        <v>0</v>
      </c>
      <c r="R99" s="340"/>
      <c r="S99" s="395">
        <f t="array" ref="S99:S105">TRANSPOSE('Proj 2_Sect A-E'!H86:N86)</f>
        <v>0</v>
      </c>
      <c r="T99" s="394"/>
      <c r="U99" s="398" t="str">
        <f>F97</f>
        <v>[ex -- service area/route 1]</v>
      </c>
      <c r="V99" s="399">
        <f>IF(H97="click to select",0,VLOOKUP(H97,$N$99:$O$105,2,FALSE))</f>
        <v>0</v>
      </c>
      <c r="W99" s="399">
        <f>V99*I97</f>
        <v>0</v>
      </c>
      <c r="X99" s="399" t="b">
        <f>IF(V99=$O$99,SUM('Proj 2_Sect A-E'!H43:N43),IF(V99=$O$100,SUM('Proj 2_Sect A-E'!I43:N43),IF(V99=$O$101,SUM('Proj 2_Sect A-E'!J43:N43),IF(V99=$O$102,SUM('Proj 2_Sect A-E'!K43:N43),IF(V99=$O$103,SUM('Proj 2_Sect A-E'!L43:N43),IF(V99=$O$104,SUM('Proj 2_Sect A-E'!M43:N43),IF(V99=$O$105,SUM('Proj 2_Sect A-E'!N43:N43))))))))</f>
        <v>0</v>
      </c>
      <c r="Y99" s="389">
        <f>IF(V99=0,0,X99/V99)</f>
        <v>0</v>
      </c>
    </row>
    <row r="100" spans="3:26" ht="22.5" customHeight="1">
      <c r="C100" s="519"/>
      <c r="E100">
        <v>4</v>
      </c>
      <c r="F100" s="311" t="str">
        <f>'Proj 2_Sect A-E'!$F$20</f>
        <v>[ex -- service area/route 4]</v>
      </c>
      <c r="G100" s="233" t="s">
        <v>89</v>
      </c>
      <c r="H100" s="235" t="s">
        <v>89</v>
      </c>
      <c r="I100" s="165">
        <f t="shared" si="1"/>
        <v>0</v>
      </c>
      <c r="J100" s="173">
        <f>SUM('Proj 2_Sect F'!O102,'Proj 2_Sect F'!O106,'Proj 2_Sect F'!O112:O118)</f>
        <v>0</v>
      </c>
      <c r="K100" s="242" t="s">
        <v>69</v>
      </c>
      <c r="N100" s="336" t="s">
        <v>162</v>
      </c>
      <c r="O100" s="381">
        <v>6</v>
      </c>
      <c r="P100" s="340">
        <f t="shared" si="2"/>
        <v>0</v>
      </c>
      <c r="Q100" s="340">
        <v>0</v>
      </c>
      <c r="R100" s="340"/>
      <c r="S100" s="395">
        <v>0</v>
      </c>
      <c r="T100" s="394"/>
      <c r="U100" s="398" t="str">
        <f t="shared" ref="U100:U103" si="3">F98</f>
        <v>[ex -- service area/route 2]</v>
      </c>
      <c r="V100" s="399">
        <f>IF(H98="click to select",0,VLOOKUP(H98,$N$99:$O$105,2,FALSE))</f>
        <v>0</v>
      </c>
      <c r="W100" s="399">
        <f>V100*I98</f>
        <v>0</v>
      </c>
      <c r="X100" s="116" t="b">
        <f>IF(V100=$O$99,SUM('Proj 2_Sect A-E'!H44:N44),IF(V100=$O$100,SUM('Proj 2_Sect A-E'!I44:N44),IF(V100=$O$101,SUM('Proj 2_Sect A-E'!J44:N44),IF(V100=$O$102,SUM('Proj 2_Sect A-E'!K44:N44),IF(V100=$O$103,SUM('Proj 2_Sect A-E'!L44:N44),IF(V100=$O$104,SUM('Proj 2_Sect A-E'!M44:N44),IF(V100=$O$105,SUM('Proj 2_Sect A-E'!N44:N44))))))))</f>
        <v>0</v>
      </c>
      <c r="Y100" s="389">
        <f>IF(V100=0,0,X100/V100)</f>
        <v>0</v>
      </c>
    </row>
    <row r="101" spans="3:26" ht="22.5" customHeight="1" thickBot="1">
      <c r="C101" s="519"/>
      <c r="E101">
        <v>5</v>
      </c>
      <c r="F101" s="312" t="str">
        <f>'Proj 2_Sect A-E'!$F$21</f>
        <v>[ex -- service area/route 5]</v>
      </c>
      <c r="G101" s="236" t="s">
        <v>89</v>
      </c>
      <c r="H101" s="237" t="s">
        <v>89</v>
      </c>
      <c r="I101" s="166">
        <f t="shared" si="1"/>
        <v>0</v>
      </c>
      <c r="J101" s="174">
        <f>SUM('Proj 2_Sect F'!O131,'Proj 2_Sect F'!O135,'Proj 2_Sect F'!O141:O147)</f>
        <v>0</v>
      </c>
      <c r="K101" s="243" t="s">
        <v>69</v>
      </c>
      <c r="N101" s="336" t="s">
        <v>163</v>
      </c>
      <c r="O101" s="381">
        <v>5</v>
      </c>
      <c r="P101" s="340">
        <f t="shared" si="2"/>
        <v>0</v>
      </c>
      <c r="Q101" s="340">
        <v>0</v>
      </c>
      <c r="R101" s="340"/>
      <c r="S101" s="395">
        <v>0</v>
      </c>
      <c r="T101" s="394"/>
      <c r="U101" s="398" t="str">
        <f t="shared" si="3"/>
        <v>[ex -- service area/route 3]</v>
      </c>
      <c r="V101" s="399">
        <f t="shared" ref="V101:V103" si="4">IF(H99="click to select",0,VLOOKUP(H99,$N$99:$O$105,2,FALSE))</f>
        <v>0</v>
      </c>
      <c r="W101" s="399">
        <f>V101*I99</f>
        <v>0</v>
      </c>
      <c r="X101" s="116" t="b">
        <f>IF(V101=$O$99,SUM('Proj 2_Sect A-E'!H45:N45),IF(V101=$O$100,SUM('Proj 2_Sect A-E'!I45:N45),IF(V101=$O$101,SUM('Proj 2_Sect A-E'!J45:N45),IF(V101=$O$102,SUM('Proj 2_Sect A-E'!K45:N45),IF(V101=$O$103,SUM('Proj 2_Sect A-E'!L45:N45),IF(V101=$O$104,SUM('Proj 2_Sect A-E'!M45:N45),IF(V101=$O$105,SUM('Proj 2_Sect A-E'!N45:N45))))))))</f>
        <v>0</v>
      </c>
      <c r="Y101" s="389">
        <f t="shared" ref="Y101:Y103" si="5">IF(V101=0,0,X101/V101)</f>
        <v>0</v>
      </c>
    </row>
    <row r="102" spans="3:26">
      <c r="C102" s="519"/>
      <c r="G102" s="238"/>
      <c r="H102" s="238"/>
      <c r="K102" s="244"/>
      <c r="N102" s="336" t="s">
        <v>164</v>
      </c>
      <c r="O102" s="381">
        <v>4</v>
      </c>
      <c r="P102" s="340">
        <f t="shared" si="2"/>
        <v>0</v>
      </c>
      <c r="Q102" s="340">
        <v>0</v>
      </c>
      <c r="R102" s="340"/>
      <c r="S102" s="395">
        <v>0</v>
      </c>
      <c r="T102" s="394"/>
      <c r="U102" s="398" t="str">
        <f t="shared" si="3"/>
        <v>[ex -- service area/route 4]</v>
      </c>
      <c r="V102" s="399">
        <f t="shared" si="4"/>
        <v>0</v>
      </c>
      <c r="W102" s="399">
        <f>V102*I100</f>
        <v>0</v>
      </c>
      <c r="X102" s="116" t="b">
        <f>IF(V102=$O$99,SUM('Proj 2_Sect A-E'!H46:N46),IF(V102=$O$100,SUM('Proj 2_Sect A-E'!I46:N46),IF(V102=$O$101,SUM('Proj 2_Sect A-E'!J46:N46),IF(V102=$O$102,SUM('Proj 2_Sect A-E'!K46:N46),IF(V102=$O$103,SUM('Proj 2_Sect A-E'!L46:N46),IF(V102=$O$104,SUM('Proj 2_Sect A-E'!M46:N46),IF(V102=$O$105,SUM('Proj 2_Sect A-E'!N46:N46))))))))</f>
        <v>0</v>
      </c>
      <c r="Y102" s="389">
        <f t="shared" si="5"/>
        <v>0</v>
      </c>
    </row>
    <row r="103" spans="3:26" ht="15.75" thickBot="1">
      <c r="C103" s="519"/>
      <c r="N103" s="336" t="s">
        <v>165</v>
      </c>
      <c r="O103" s="381">
        <v>3</v>
      </c>
      <c r="P103" s="340">
        <f t="shared" si="2"/>
        <v>0</v>
      </c>
      <c r="Q103" s="340">
        <v>0</v>
      </c>
      <c r="R103" s="340"/>
      <c r="S103" s="395">
        <v>0</v>
      </c>
      <c r="T103" s="394"/>
      <c r="U103" s="400" t="str">
        <f t="shared" si="3"/>
        <v>[ex -- service area/route 5]</v>
      </c>
      <c r="V103" s="401">
        <f t="shared" si="4"/>
        <v>0</v>
      </c>
      <c r="W103" s="401">
        <f>V103*I101</f>
        <v>0</v>
      </c>
      <c r="X103" s="402" t="b">
        <f>IF(V103=$O$99,SUM('Proj 2_Sect A-E'!H47:N47),IF(V103=$O$100,SUM('Proj 2_Sect A-E'!I47:N47),IF(V103=$O$101,SUM('Proj 2_Sect A-E'!J47:N47),IF(V103=$O$102,SUM('Proj 2_Sect A-E'!K47:N47),IF(V103=$O$103,SUM('Proj 2_Sect A-E'!L47:N47),IF(V103=$O$104,SUM('Proj 2_Sect A-E'!M47:N47),IF(V103=$O$105,SUM('Proj 2_Sect A-E'!N47:N47))))))))</f>
        <v>0</v>
      </c>
      <c r="Y103" s="391">
        <f t="shared" si="5"/>
        <v>0</v>
      </c>
    </row>
    <row r="104" spans="3:26" ht="16.5" thickBot="1">
      <c r="C104" s="519"/>
      <c r="G104" s="61" t="s">
        <v>393</v>
      </c>
      <c r="H104" s="170">
        <f>SUM(I97:I101)</f>
        <v>0</v>
      </c>
      <c r="J104" s="563" t="s">
        <v>374</v>
      </c>
      <c r="K104" s="513" t="s">
        <v>223</v>
      </c>
      <c r="N104" s="336" t="s">
        <v>166</v>
      </c>
      <c r="O104" s="381">
        <v>2</v>
      </c>
      <c r="P104" s="340">
        <f t="shared" si="2"/>
        <v>0</v>
      </c>
      <c r="Q104" s="340">
        <v>0</v>
      </c>
      <c r="R104" s="340"/>
      <c r="S104" s="395">
        <v>0</v>
      </c>
      <c r="T104" s="394"/>
      <c r="U104" s="116"/>
      <c r="V104" s="116"/>
      <c r="W104" s="399">
        <f>SUM(W99:W103)</f>
        <v>0</v>
      </c>
      <c r="X104" s="399">
        <f>SUM(X99:X103)</f>
        <v>0</v>
      </c>
      <c r="Y104" s="394"/>
      <c r="Z104" s="417"/>
    </row>
    <row r="105" spans="3:26" ht="20.45" customHeight="1">
      <c r="C105" s="519"/>
      <c r="J105" s="564"/>
      <c r="K105" s="514"/>
      <c r="N105" s="336" t="s">
        <v>167</v>
      </c>
      <c r="O105" s="382">
        <v>1</v>
      </c>
      <c r="P105" s="396">
        <f t="shared" si="2"/>
        <v>0</v>
      </c>
      <c r="Q105" s="396">
        <v>0</v>
      </c>
      <c r="R105" s="396"/>
      <c r="S105" s="414">
        <v>0</v>
      </c>
      <c r="T105" s="394"/>
      <c r="U105" s="394"/>
      <c r="V105" s="394"/>
      <c r="W105" s="394"/>
      <c r="X105" s="394"/>
      <c r="Y105" s="394"/>
    </row>
    <row r="106" spans="3:26" ht="30.75" customHeight="1" thickBot="1">
      <c r="G106" s="61" t="s">
        <v>222</v>
      </c>
      <c r="H106" s="171" t="e">
        <f>'Proj 2_Sect A-E'!R88</f>
        <v>#DIV/0!</v>
      </c>
      <c r="J106" s="407" t="e">
        <f>H106/Q106</f>
        <v>#DIV/0!</v>
      </c>
      <c r="K106" s="169" t="e">
        <f>IF(H106="Please enter [Table G] opening FY of service",0,H106/H104)</f>
        <v>#DIV/0!</v>
      </c>
      <c r="N106" s="370"/>
      <c r="O106" s="408" t="s">
        <v>397</v>
      </c>
      <c r="P106" s="420" t="str">
        <f>IF(P107&gt;0,SUM(P99:P105)/P107,"n/a")</f>
        <v>n/a</v>
      </c>
      <c r="Q106" s="420" t="str">
        <f>IF(Q107&gt;0,SUM(Q99:Q105)/Q107,"n/a")</f>
        <v>n/a</v>
      </c>
      <c r="R106" s="415" t="s">
        <v>398</v>
      </c>
      <c r="S106" s="347"/>
      <c r="T106" s="394"/>
      <c r="U106" s="394"/>
      <c r="V106" s="394"/>
      <c r="W106" s="394"/>
      <c r="X106" s="394"/>
      <c r="Y106" s="394"/>
    </row>
    <row r="107" spans="3:26" ht="21" customHeight="1">
      <c r="N107" s="336" t="s">
        <v>117</v>
      </c>
      <c r="P107" s="409">
        <f>COUNTIF(P99:P105,"&gt;0")</f>
        <v>0</v>
      </c>
      <c r="Q107" s="409">
        <f>COUNTIF(Q99:Q105,"&gt;0")</f>
        <v>0</v>
      </c>
      <c r="R107" s="409"/>
      <c r="S107" s="409">
        <f>COUNTIF(S99:S105,"&gt;0")</f>
        <v>0</v>
      </c>
      <c r="T107" s="62" t="s">
        <v>396</v>
      </c>
    </row>
    <row r="108" spans="3:26">
      <c r="E108" s="13" t="s">
        <v>190</v>
      </c>
      <c r="F108" s="13" t="s">
        <v>189</v>
      </c>
      <c r="G108" s="12"/>
      <c r="H108" s="12"/>
      <c r="I108" s="12"/>
      <c r="J108" s="12"/>
      <c r="K108" s="12"/>
      <c r="L108" s="12"/>
    </row>
    <row r="109" spans="3:26">
      <c r="F109" s="1"/>
    </row>
    <row r="110" spans="3:26">
      <c r="F110" s="452" t="s">
        <v>237</v>
      </c>
      <c r="G110" s="452"/>
      <c r="H110" s="452"/>
      <c r="I110" s="452"/>
      <c r="J110" s="452"/>
      <c r="K110" s="317" t="s">
        <v>89</v>
      </c>
    </row>
    <row r="111" spans="3:26" ht="27.75" customHeight="1">
      <c r="F111" s="138" t="s">
        <v>142</v>
      </c>
      <c r="J111" s="261" t="s">
        <v>199</v>
      </c>
      <c r="K111" s="6"/>
    </row>
    <row r="112" spans="3:26" ht="24" customHeight="1">
      <c r="F112" s="138" t="s">
        <v>100</v>
      </c>
      <c r="I112" s="317" t="s">
        <v>89</v>
      </c>
    </row>
    <row r="113" spans="3:11" ht="24" customHeight="1">
      <c r="F113" s="138" t="s">
        <v>169</v>
      </c>
      <c r="J113" s="261" t="s">
        <v>199</v>
      </c>
      <c r="K113" s="6"/>
    </row>
    <row r="114" spans="3:11" ht="24" customHeight="1">
      <c r="F114" t="s">
        <v>226</v>
      </c>
      <c r="K114" s="261" t="s">
        <v>199</v>
      </c>
    </row>
    <row r="115" spans="3:11" ht="24" customHeight="1">
      <c r="F115" s="138"/>
    </row>
    <row r="116" spans="3:11" ht="16.5" customHeight="1">
      <c r="F116" s="1" t="s">
        <v>132</v>
      </c>
    </row>
    <row r="117" spans="3:11" ht="15.6" customHeight="1" thickBot="1">
      <c r="C117" s="562" t="s">
        <v>239</v>
      </c>
      <c r="F117" s="1"/>
    </row>
    <row r="118" spans="3:11" ht="10.5" customHeight="1">
      <c r="C118" s="562"/>
      <c r="F118" s="501" t="s">
        <v>238</v>
      </c>
      <c r="G118" s="502"/>
      <c r="H118" s="502"/>
      <c r="I118" s="502"/>
      <c r="J118" s="502"/>
      <c r="K118" s="503"/>
    </row>
    <row r="119" spans="3:11" ht="77.25" customHeight="1">
      <c r="C119" s="562"/>
      <c r="F119" s="559" t="s">
        <v>199</v>
      </c>
      <c r="G119" s="560"/>
      <c r="H119" s="560"/>
      <c r="I119" s="560"/>
      <c r="J119" s="560"/>
      <c r="K119" s="561"/>
    </row>
    <row r="120" spans="3:11" ht="22.5" customHeight="1">
      <c r="C120" s="562"/>
      <c r="F120" s="436"/>
      <c r="G120" s="437"/>
      <c r="H120" s="437"/>
      <c r="I120" s="437"/>
      <c r="J120" s="437"/>
      <c r="K120" s="438"/>
    </row>
    <row r="121" spans="3:11" ht="22.5" customHeight="1">
      <c r="C121" s="562"/>
      <c r="D121" s="339" t="s">
        <v>29</v>
      </c>
      <c r="F121" s="436"/>
      <c r="G121" s="437"/>
      <c r="H121" s="437"/>
      <c r="I121" s="437"/>
      <c r="J121" s="437"/>
      <c r="K121" s="438"/>
    </row>
    <row r="122" spans="3:11" ht="22.5" customHeight="1">
      <c r="C122" s="562"/>
      <c r="F122" s="436"/>
      <c r="G122" s="437"/>
      <c r="H122" s="437"/>
      <c r="I122" s="437"/>
      <c r="J122" s="437"/>
      <c r="K122" s="438"/>
    </row>
    <row r="123" spans="3:11" ht="22.5" customHeight="1">
      <c r="C123" s="562"/>
      <c r="F123" s="436"/>
      <c r="G123" s="437"/>
      <c r="H123" s="437"/>
      <c r="I123" s="437"/>
      <c r="J123" s="437"/>
      <c r="K123" s="438"/>
    </row>
    <row r="124" spans="3:11" ht="22.5" customHeight="1">
      <c r="C124" s="562"/>
      <c r="F124" s="436"/>
      <c r="G124" s="437"/>
      <c r="H124" s="437"/>
      <c r="I124" s="437"/>
      <c r="J124" s="437"/>
      <c r="K124" s="438"/>
    </row>
    <row r="125" spans="3:11" ht="22.5" customHeight="1" thickBot="1">
      <c r="C125" s="562"/>
      <c r="F125" s="439"/>
      <c r="G125" s="440"/>
      <c r="H125" s="440"/>
      <c r="I125" s="440"/>
      <c r="J125" s="440"/>
      <c r="K125" s="441"/>
    </row>
    <row r="126" spans="3:11" ht="22.5" customHeight="1">
      <c r="C126" s="562"/>
    </row>
    <row r="127" spans="3:11" ht="22.5" customHeight="1" thickBot="1">
      <c r="C127" s="371"/>
      <c r="F127" s="79" t="s">
        <v>141</v>
      </c>
    </row>
    <row r="128" spans="3:11" ht="27" customHeight="1">
      <c r="F128" s="501" t="s">
        <v>227</v>
      </c>
      <c r="G128" s="502"/>
      <c r="H128" s="502"/>
      <c r="I128" s="502"/>
      <c r="J128" s="502"/>
      <c r="K128" s="503"/>
    </row>
    <row r="129" spans="3:11" ht="33.6" customHeight="1">
      <c r="F129" s="559" t="s">
        <v>199</v>
      </c>
      <c r="G129" s="560"/>
      <c r="H129" s="560"/>
      <c r="I129" s="560"/>
      <c r="J129" s="560"/>
      <c r="K129" s="561"/>
    </row>
    <row r="130" spans="3:11" ht="22.5" customHeight="1">
      <c r="F130" s="436"/>
      <c r="G130" s="437"/>
      <c r="H130" s="437"/>
      <c r="I130" s="437"/>
      <c r="J130" s="437"/>
      <c r="K130" s="438"/>
    </row>
    <row r="131" spans="3:11" ht="22.5" customHeight="1">
      <c r="F131" s="436"/>
      <c r="G131" s="437"/>
      <c r="H131" s="437"/>
      <c r="I131" s="437"/>
      <c r="J131" s="437"/>
      <c r="K131" s="438"/>
    </row>
    <row r="132" spans="3:11" ht="22.5" customHeight="1" thickBot="1">
      <c r="F132" s="439"/>
      <c r="G132" s="440"/>
      <c r="H132" s="440"/>
      <c r="I132" s="440"/>
      <c r="J132" s="440"/>
      <c r="K132" s="441"/>
    </row>
    <row r="133" spans="3:11" ht="22.5" customHeight="1">
      <c r="C133" s="371"/>
      <c r="F133" s="63"/>
    </row>
    <row r="134" spans="3:11" ht="17.100000000000001" customHeight="1"/>
    <row r="135" spans="3:11">
      <c r="C135" s="371"/>
    </row>
  </sheetData>
  <sheetProtection algorithmName="SHA-512" hashValue="4Niked7qO4c33hG8USbITDtNwkT5sJCIpYBp0oewyHuiii76646liemC0spo/MfRBHHrClKw4t+pP125bFH9vg==" saltValue="y173zzyphJPKE8sm5HU6NQ==" spinCount="100000" sheet="1" scenarios="1" formatRows="0" selectLockedCells="1"/>
  <protectedRanges>
    <protectedRange algorithmName="SHA-512" hashValue="SXlUg2gb/jUG5XdWPTrQzKmy+vMLxlZsEXUy6BBuW8n+HX6TfgklFGgxRaii57v/stqP/WaJRr7dc7a2qrK90Q==" saltValue="NMZA+K0/1tem8pCBjDzojg==" spinCount="100000" sqref="F129:K132 F119:K125 K114 J113 I112 J111 K110 G85:H89 F61:H65 G78:J82 F33:K37 G71:J75 K59:K63 F52:G56 G41:J45 G22:K26 G14:K18 K97:K102 G97:H102" name="Section F to I"/>
  </protectedRanges>
  <mergeCells count="60">
    <mergeCell ref="F129:K132"/>
    <mergeCell ref="K104:K105"/>
    <mergeCell ref="F110:J110"/>
    <mergeCell ref="C117:C126"/>
    <mergeCell ref="F118:K118"/>
    <mergeCell ref="F119:K125"/>
    <mergeCell ref="F128:K128"/>
    <mergeCell ref="J104:J105"/>
    <mergeCell ref="G86:H86"/>
    <mergeCell ref="G87:H87"/>
    <mergeCell ref="G88:H88"/>
    <mergeCell ref="G89:H89"/>
    <mergeCell ref="C96:C105"/>
    <mergeCell ref="G85:H85"/>
    <mergeCell ref="G78:H78"/>
    <mergeCell ref="I78:J78"/>
    <mergeCell ref="G79:H79"/>
    <mergeCell ref="I79:J79"/>
    <mergeCell ref="G80:H80"/>
    <mergeCell ref="I80:J80"/>
    <mergeCell ref="G81:H81"/>
    <mergeCell ref="I81:J81"/>
    <mergeCell ref="G82:H82"/>
    <mergeCell ref="I82:J82"/>
    <mergeCell ref="G84:H84"/>
    <mergeCell ref="G74:H74"/>
    <mergeCell ref="I74:J74"/>
    <mergeCell ref="G75:H75"/>
    <mergeCell ref="I75:J75"/>
    <mergeCell ref="G77:H77"/>
    <mergeCell ref="I77:J77"/>
    <mergeCell ref="G71:H71"/>
    <mergeCell ref="I71:J71"/>
    <mergeCell ref="G72:H72"/>
    <mergeCell ref="I72:J72"/>
    <mergeCell ref="G73:H73"/>
    <mergeCell ref="I73:J73"/>
    <mergeCell ref="G70:H70"/>
    <mergeCell ref="I70:J70"/>
    <mergeCell ref="F20:F21"/>
    <mergeCell ref="G20:G21"/>
    <mergeCell ref="H20:H21"/>
    <mergeCell ref="I20:K20"/>
    <mergeCell ref="K31:K32"/>
    <mergeCell ref="F39:F40"/>
    <mergeCell ref="G39:H39"/>
    <mergeCell ref="I39:I40"/>
    <mergeCell ref="J39:J40"/>
    <mergeCell ref="J55:K56"/>
    <mergeCell ref="F31:F32"/>
    <mergeCell ref="G31:G32"/>
    <mergeCell ref="H31:H32"/>
    <mergeCell ref="I31:J31"/>
    <mergeCell ref="C31:C40"/>
    <mergeCell ref="F4:K4"/>
    <mergeCell ref="G6:H6"/>
    <mergeCell ref="J6:K6"/>
    <mergeCell ref="F11:F12"/>
    <mergeCell ref="G11:H11"/>
    <mergeCell ref="I11:K11"/>
  </mergeCells>
  <conditionalFormatting sqref="F33:F37">
    <cfRule type="containsText" dxfId="79" priority="4" operator="containsText" text="Special Event">
      <formula>NOT(ISERROR(SEARCH("Special Event",F33)))</formula>
    </cfRule>
  </conditionalFormatting>
  <conditionalFormatting sqref="F119:K125 F129:K132">
    <cfRule type="containsText" dxfId="78" priority="2" operator="containsText" text="click to enter.">
      <formula>NOT(ISERROR(SEARCH("click to enter.",F119)))</formula>
    </cfRule>
  </conditionalFormatting>
  <conditionalFormatting sqref="G6:H6 J6:K6">
    <cfRule type="containsText" dxfId="77" priority="7" operator="containsText" text="click to enter.">
      <formula>NOT(ISERROR(SEARCH("click to enter.",G6)))</formula>
    </cfRule>
  </conditionalFormatting>
  <conditionalFormatting sqref="G14:K18 G22:K26 G33:K37 G41:J45 F52:G56 K59:K63 F61:G65 G71:J75 G78:J82 G85:H89 K97:K102 J111 J113 K114">
    <cfRule type="containsText" dxfId="76" priority="5" operator="containsText" text="click to enter.">
      <formula>NOT(ISERROR(SEARCH("click to enter.",F14)))</formula>
    </cfRule>
  </conditionalFormatting>
  <conditionalFormatting sqref="J97:J101">
    <cfRule type="containsText" dxfId="75" priority="1" operator="containsText" text="click to enter.">
      <formula>NOT(ISERROR(SEARCH("click to enter.",J97)))</formula>
    </cfRule>
  </conditionalFormatting>
  <conditionalFormatting sqref="K29 K110 I112">
    <cfRule type="containsText" dxfId="74" priority="3" operator="containsText" text="click to select">
      <formula>NOT(ISERROR(SEARCH("click to select",I29)))</formula>
    </cfRule>
  </conditionalFormatting>
  <dataValidations count="3">
    <dataValidation type="list" allowBlank="1" showInputMessage="1" showErrorMessage="1" sqref="M30 K29 I112 H61:H65 K110" xr:uid="{62643ECF-4684-492C-BB71-F42803F5747E}">
      <formula1>Y_N</formula1>
    </dataValidation>
    <dataValidation type="list" allowBlank="1" showInputMessage="1" showErrorMessage="1" sqref="H97:H101" xr:uid="{F2D75ECE-3EC1-4C31-9582-3300839AB8C3}">
      <formula1>FY_2</formula1>
    </dataValidation>
    <dataValidation type="list" allowBlank="1" showInputMessage="1" showErrorMessage="1" sqref="G97:G101" xr:uid="{B25C3438-EC5B-408F-8DE3-34A2F66FE9D8}">
      <formula1>Months</formula1>
    </dataValidation>
  </dataValidations>
  <pageMargins left="0.7" right="0.7" top="0.75" bottom="0.75" header="0.3" footer="0.3"/>
  <pageSetup scale="63" orientation="portrait" r:id="rId1"/>
  <headerFooter>
    <oddHeader>&amp;COrange County Transportation Authority&amp;R2024 Measure M2 Call for Projec ts
Project V Application</oddHeader>
  </headerFooter>
  <rowBreaks count="1" manualBreakCount="1">
    <brk id="90" min="4"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3d8fcab-6dd7-49ff-9bfe-ffeef6b6b3d8">
      <Terms xmlns="http://schemas.microsoft.com/office/infopath/2007/PartnerControls"/>
    </lcf76f155ced4ddcb4097134ff3c332f>
    <TaxCatchAll xmlns="17ef6b0a-f452-41e6-99fb-21ad9387609e" xsi:nil="true"/>
    <Pending xmlns="13d8fcab-6dd7-49ff-9bfe-ffeef6b6b3d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5F59EDB8CD3C14898EB04A99897FED3" ma:contentTypeVersion="19" ma:contentTypeDescription="Create a new document." ma:contentTypeScope="" ma:versionID="7e95c42dd7dedae5dd686828d564328b">
  <xsd:schema xmlns:xsd="http://www.w3.org/2001/XMLSchema" xmlns:xs="http://www.w3.org/2001/XMLSchema" xmlns:p="http://schemas.microsoft.com/office/2006/metadata/properties" xmlns:ns2="13d8fcab-6dd7-49ff-9bfe-ffeef6b6b3d8" xmlns:ns3="38bf44a7-78ea-4e93-8707-87153625aa4f" xmlns:ns4="17ef6b0a-f452-41e6-99fb-21ad9387609e" targetNamespace="http://schemas.microsoft.com/office/2006/metadata/properties" ma:root="true" ma:fieldsID="b5a8b41a53a9d1d0275ae257faba95fd" ns2:_="" ns3:_="" ns4:_="">
    <xsd:import namespace="13d8fcab-6dd7-49ff-9bfe-ffeef6b6b3d8"/>
    <xsd:import namespace="38bf44a7-78ea-4e93-8707-87153625aa4f"/>
    <xsd:import namespace="17ef6b0a-f452-41e6-99fb-21ad9387609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lcf76f155ced4ddcb4097134ff3c332f" minOccurs="0"/>
                <xsd:element ref="ns4:TaxCatchAll" minOccurs="0"/>
                <xsd:element ref="ns2:MediaServiceLocation" minOccurs="0"/>
                <xsd:element ref="ns2:MediaServiceSearchProperties" minOccurs="0"/>
                <xsd:element ref="ns2:Pending"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d8fcab-6dd7-49ff-9bfe-ffeef6b6b3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e518604-5b86-4bae-99b2-c365c03cd952"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Pending" ma:index="24" nillable="true" ma:displayName="Co-op Pending" ma:description="Execution of agreement or amendment current pending step to advance." ma:format="Dropdown" ma:internalName="Pending">
      <xsd:simpleType>
        <xsd:restriction base="dms:Choice">
          <xsd:enumeration value="Drafted Agreement"/>
          <xsd:enumeration value="Consultant - Comments"/>
          <xsd:enumeration value="Agency - Comments"/>
          <xsd:enumeration value="Agency - Final Signature"/>
          <xsd:enumeration value="L. Prog - Comments"/>
          <xsd:enumeration value="L. Prog - Requisition"/>
          <xsd:enumeration value="CAMM - Comments"/>
          <xsd:enumeration value="CAMM - Mgmt Review"/>
          <xsd:enumeration value="Planning - Mgmt Review"/>
          <xsd:enumeration value="OCTA - Final Signature"/>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8bf44a7-78ea-4e93-8707-87153625aa4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7ef6b0a-f452-41e6-99fb-21ad9387609e"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8477158b-b593-418a-acbf-ed5a2828a22c}" ma:internalName="TaxCatchAll" ma:showField="CatchAllData" ma:web="38bf44a7-78ea-4e93-8707-87153625aa4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2BB48D-1E53-464A-A82B-92567F37FC49}">
  <ds:schemaRefs>
    <ds:schemaRef ds:uri="http://schemas.microsoft.com/sharepoint/v3/contenttype/forms"/>
  </ds:schemaRefs>
</ds:datastoreItem>
</file>

<file path=customXml/itemProps2.xml><?xml version="1.0" encoding="utf-8"?>
<ds:datastoreItem xmlns:ds="http://schemas.openxmlformats.org/officeDocument/2006/customXml" ds:itemID="{D73596B2-2169-44F0-82ED-3486EEE65D28}">
  <ds:schemaRefs>
    <ds:schemaRef ds:uri="38bf44a7-78ea-4e93-8707-87153625aa4f"/>
    <ds:schemaRef ds:uri="http://schemas.microsoft.com/office/2006/metadata/properties"/>
    <ds:schemaRef ds:uri="17ef6b0a-f452-41e6-99fb-21ad9387609e"/>
    <ds:schemaRef ds:uri="http://purl.org/dc/elements/1.1/"/>
    <ds:schemaRef ds:uri="13d8fcab-6dd7-49ff-9bfe-ffeef6b6b3d8"/>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EEAB6110-DAAB-4B91-8AE1-2F3818A212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3d8fcab-6dd7-49ff-9bfe-ffeef6b6b3d8"/>
    <ds:schemaRef ds:uri="38bf44a7-78ea-4e93-8707-87153625aa4f"/>
    <ds:schemaRef ds:uri="17ef6b0a-f452-41e6-99fb-21ad938760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31</vt:i4>
      </vt:variant>
    </vt:vector>
  </HeadingPairs>
  <TitlesOfParts>
    <vt:vector size="44" baseType="lpstr">
      <vt:lpstr>Sections_Readme</vt:lpstr>
      <vt:lpstr>Sample_Sect A-E</vt:lpstr>
      <vt:lpstr>Sample_Sect F-I</vt:lpstr>
      <vt:lpstr>Proj 1_Sect A-E</vt:lpstr>
      <vt:lpstr>Proj 1_Sect F</vt:lpstr>
      <vt:lpstr>Proj 1_Sect G-I</vt:lpstr>
      <vt:lpstr>Proj 2_Sect A-E</vt:lpstr>
      <vt:lpstr>Proj 2_Sect F</vt:lpstr>
      <vt:lpstr>Proj 2_Sect G-I</vt:lpstr>
      <vt:lpstr>Proj 3_Sect A-E</vt:lpstr>
      <vt:lpstr>Proj 3_Sect F</vt:lpstr>
      <vt:lpstr>Proj 3_Sect G-I</vt:lpstr>
      <vt:lpstr>dropdowns</vt:lpstr>
      <vt:lpstr>Funding</vt:lpstr>
      <vt:lpstr>FY_1</vt:lpstr>
      <vt:lpstr>FY_2</vt:lpstr>
      <vt:lpstr>FY_3</vt:lpstr>
      <vt:lpstr>Months</vt:lpstr>
      <vt:lpstr>'Proj 1_Sect A-E'!Print_Area</vt:lpstr>
      <vt:lpstr>'Proj 1_Sect F'!Print_Area</vt:lpstr>
      <vt:lpstr>'Proj 1_Sect G-I'!Print_Area</vt:lpstr>
      <vt:lpstr>'Proj 2_Sect A-E'!Print_Area</vt:lpstr>
      <vt:lpstr>'Proj 2_Sect F'!Print_Area</vt:lpstr>
      <vt:lpstr>'Proj 2_Sect G-I'!Print_Area</vt:lpstr>
      <vt:lpstr>'Proj 3_Sect A-E'!Print_Area</vt:lpstr>
      <vt:lpstr>'Proj 3_Sect F'!Print_Area</vt:lpstr>
      <vt:lpstr>'Proj 3_Sect G-I'!Print_Area</vt:lpstr>
      <vt:lpstr>'Sample_Sect A-E'!Print_Area</vt:lpstr>
      <vt:lpstr>'Sample_Sect F-I'!Print_Area</vt:lpstr>
      <vt:lpstr>Sections_Readme!Print_Area</vt:lpstr>
      <vt:lpstr>'Proj 1_Sect A-E'!Print_Titles</vt:lpstr>
      <vt:lpstr>'Proj 1_Sect F'!Print_Titles</vt:lpstr>
      <vt:lpstr>'Proj 1_Sect G-I'!Print_Titles</vt:lpstr>
      <vt:lpstr>'Proj 2_Sect A-E'!Print_Titles</vt:lpstr>
      <vt:lpstr>'Proj 2_Sect F'!Print_Titles</vt:lpstr>
      <vt:lpstr>'Proj 2_Sect G-I'!Print_Titles</vt:lpstr>
      <vt:lpstr>'Proj 3_Sect A-E'!Print_Titles</vt:lpstr>
      <vt:lpstr>'Proj 3_Sect F'!Print_Titles</vt:lpstr>
      <vt:lpstr>'Proj 3_Sect G-I'!Print_Titles</vt:lpstr>
      <vt:lpstr>'Sample_Sect A-E'!Print_Titles</vt:lpstr>
      <vt:lpstr>'Sample_Sect F-I'!Print_Titles</vt:lpstr>
      <vt:lpstr>Status</vt:lpstr>
      <vt:lpstr>Svc_Type</vt:lpstr>
      <vt:lpstr>Y_N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Adrian Salazar</dc:creator>
  <cp:keywords/>
  <dc:description/>
  <cp:lastModifiedBy>Adrian Salazar</cp:lastModifiedBy>
  <cp:revision/>
  <cp:lastPrinted>2023-12-12T22:48:10Z</cp:lastPrinted>
  <dcterms:created xsi:type="dcterms:W3CDTF">2023-11-03T16:44:15Z</dcterms:created>
  <dcterms:modified xsi:type="dcterms:W3CDTF">2024-01-12T23:51:15Z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0x01010085F59EDB8CD3C14898EB04A99897FED3</vt:lpwstr>
  </property>
  <property fmtid="{D5CDD505-2E9C-101B-9397-08002B2CF9AE}" pid="3" name="MediaServiceImageTags">
    <vt:lpwstr/>
  </property>
</Properties>
</file>