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owne\OneDrive\Desktop\"/>
    </mc:Choice>
  </mc:AlternateContent>
  <xr:revisionPtr revIDLastSave="0" documentId="13_ncr:1_{1A08C20E-CCCB-475C-9450-0F59F4C6E8A7}" xr6:coauthVersionLast="47" xr6:coauthVersionMax="47" xr10:uidLastSave="{00000000-0000-0000-0000-000000000000}"/>
  <bookViews>
    <workbookView xWindow="-120" yWindow="-120" windowWidth="38640" windowHeight="21240" tabRatio="766" activeTab="3" xr2:uid="{00000000-000D-0000-FFFF-FFFF00000000}"/>
  </bookViews>
  <sheets>
    <sheet name="EMSD (OPS) Voucher" sheetId="5" r:id="rId1"/>
    <sheet name="EMSD (OPS) Tracking" sheetId="6" r:id="rId2"/>
    <sheet name="EMSD (CAP) Voucher" sheetId="1" r:id="rId3"/>
    <sheet name="EMSD (CAP) Tracking" sheetId="4" r:id="rId4"/>
  </sheets>
  <definedNames>
    <definedName name="_xlnm.Print_Area" localSheetId="3">'EMSD (CAP) Tracking'!$B$2:$M$41</definedName>
    <definedName name="_xlnm.Print_Area" localSheetId="1">'EMSD (OPS) Tracking'!$B$2:$M$50</definedName>
    <definedName name="Print_Area_MI">#REF!</definedName>
    <definedName name="_xlnm.Print_Titles" localSheetId="3">'EMSD (CAP) Tracking'!$2:$9</definedName>
    <definedName name="_xlnm.Print_Titles" localSheetId="1">'EMSD (OPS) Tracking'!$2:$9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6" l="1"/>
  <c r="W19" i="1"/>
  <c r="W18" i="1"/>
  <c r="W17" i="1"/>
  <c r="W16" i="1"/>
  <c r="W19" i="5"/>
  <c r="W18" i="5"/>
  <c r="W17" i="5"/>
  <c r="W16" i="5"/>
  <c r="K35" i="6" l="1"/>
  <c r="K34" i="6"/>
  <c r="K33" i="6"/>
  <c r="K32" i="6"/>
  <c r="K31" i="6"/>
  <c r="K30" i="6"/>
  <c r="K29" i="6"/>
  <c r="K28" i="6"/>
  <c r="J35" i="6"/>
  <c r="L35" i="6"/>
  <c r="J36" i="6"/>
  <c r="L36" i="6"/>
  <c r="H35" i="6"/>
  <c r="H36" i="6"/>
  <c r="J18" i="4" l="1"/>
  <c r="K18" i="4"/>
  <c r="L18" i="4" s="1"/>
  <c r="J19" i="4"/>
  <c r="K19" i="4" s="1"/>
  <c r="L19" i="4" s="1"/>
  <c r="J20" i="4"/>
  <c r="K20" i="4" s="1"/>
  <c r="L20" i="4" s="1"/>
  <c r="J21" i="4"/>
  <c r="K21" i="4" s="1"/>
  <c r="J22" i="4"/>
  <c r="K22" i="4" s="1"/>
  <c r="L22" i="4" s="1"/>
  <c r="J23" i="4"/>
  <c r="K23" i="4" s="1"/>
  <c r="J24" i="4"/>
  <c r="K24" i="4" s="1"/>
  <c r="J25" i="4"/>
  <c r="K25" i="4" s="1"/>
  <c r="J26" i="4"/>
  <c r="K26" i="4" s="1"/>
  <c r="L26" i="4" s="1"/>
  <c r="J27" i="4"/>
  <c r="K27" i="4" s="1"/>
  <c r="L27" i="4" s="1"/>
  <c r="J28" i="4"/>
  <c r="K28" i="4" s="1"/>
  <c r="L28" i="4" s="1"/>
  <c r="J29" i="4"/>
  <c r="K29" i="4"/>
  <c r="L29" i="4" s="1"/>
  <c r="J30" i="4"/>
  <c r="K30" i="4" s="1"/>
  <c r="L30" i="4" s="1"/>
  <c r="J31" i="4"/>
  <c r="K31" i="4" s="1"/>
  <c r="J32" i="4"/>
  <c r="K32" i="4" s="1"/>
  <c r="J33" i="4"/>
  <c r="K33" i="4" s="1"/>
  <c r="L33" i="4" s="1"/>
  <c r="J34" i="4"/>
  <c r="K34" i="4" s="1"/>
  <c r="L34" i="4" s="1"/>
  <c r="H12" i="4"/>
  <c r="J12" i="4" s="1"/>
  <c r="K12" i="4" s="1"/>
  <c r="H13" i="4"/>
  <c r="J13" i="4" s="1"/>
  <c r="K13" i="4" s="1"/>
  <c r="L13" i="4" s="1"/>
  <c r="H14" i="4"/>
  <c r="J14" i="4" s="1"/>
  <c r="K14" i="4" s="1"/>
  <c r="L14" i="4" s="1"/>
  <c r="H15" i="4"/>
  <c r="J15" i="4" s="1"/>
  <c r="K15" i="4" s="1"/>
  <c r="L15" i="4" s="1"/>
  <c r="H16" i="4"/>
  <c r="J16" i="4" s="1"/>
  <c r="H17" i="4"/>
  <c r="J17" i="4" s="1"/>
  <c r="K17" i="4" s="1"/>
  <c r="L17" i="4" s="1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J15" i="6"/>
  <c r="K15" i="6" s="1"/>
  <c r="J16" i="6"/>
  <c r="K16" i="6" s="1"/>
  <c r="J28" i="6"/>
  <c r="J29" i="6"/>
  <c r="L29" i="6" s="1"/>
  <c r="J30" i="6"/>
  <c r="L30" i="6" s="1"/>
  <c r="J31" i="6"/>
  <c r="J32" i="6"/>
  <c r="L32" i="6"/>
  <c r="J33" i="6"/>
  <c r="L33" i="6" s="1"/>
  <c r="J34" i="6"/>
  <c r="L34" i="6"/>
  <c r="H12" i="6"/>
  <c r="J12" i="6" s="1"/>
  <c r="H13" i="6"/>
  <c r="J13" i="6" s="1"/>
  <c r="K13" i="6" s="1"/>
  <c r="H14" i="6"/>
  <c r="J14" i="6" s="1"/>
  <c r="H15" i="6"/>
  <c r="H16" i="6"/>
  <c r="H17" i="6"/>
  <c r="J17" i="6" s="1"/>
  <c r="H18" i="6"/>
  <c r="J18" i="6" s="1"/>
  <c r="H19" i="6"/>
  <c r="J19" i="6" s="1"/>
  <c r="K19" i="6" s="1"/>
  <c r="H20" i="6"/>
  <c r="J20" i="6" s="1"/>
  <c r="H21" i="6"/>
  <c r="J21" i="6" s="1"/>
  <c r="H22" i="6"/>
  <c r="J22" i="6" s="1"/>
  <c r="K22" i="6" s="1"/>
  <c r="H23" i="6"/>
  <c r="J23" i="6" s="1"/>
  <c r="K23" i="6" s="1"/>
  <c r="H24" i="6"/>
  <c r="J24" i="6" s="1"/>
  <c r="H25" i="6"/>
  <c r="J25" i="6" s="1"/>
  <c r="K25" i="6" s="1"/>
  <c r="H26" i="6"/>
  <c r="J26" i="6" s="1"/>
  <c r="H27" i="6"/>
  <c r="J27" i="6" s="1"/>
  <c r="H28" i="6"/>
  <c r="H29" i="6"/>
  <c r="H30" i="6"/>
  <c r="H31" i="6"/>
  <c r="H32" i="6"/>
  <c r="H33" i="6"/>
  <c r="H34" i="6"/>
  <c r="K14" i="6" l="1"/>
  <c r="L14" i="6" s="1"/>
  <c r="K12" i="6"/>
  <c r="L12" i="6" s="1"/>
  <c r="K20" i="6"/>
  <c r="L20" i="6"/>
  <c r="K27" i="6"/>
  <c r="L27" i="6" s="1"/>
  <c r="L17" i="6"/>
  <c r="K17" i="6"/>
  <c r="L15" i="6"/>
  <c r="L16" i="6"/>
  <c r="K18" i="6"/>
  <c r="K26" i="6"/>
  <c r="L26" i="6" s="1"/>
  <c r="K24" i="6"/>
  <c r="L24" i="6" s="1"/>
  <c r="K21" i="6"/>
  <c r="L21" i="6" s="1"/>
  <c r="L22" i="6"/>
  <c r="L24" i="4"/>
  <c r="L12" i="4"/>
  <c r="L23" i="4"/>
  <c r="K16" i="4"/>
  <c r="L16" i="4" s="1"/>
  <c r="L21" i="4"/>
  <c r="L32" i="4"/>
  <c r="L31" i="4"/>
  <c r="L25" i="4"/>
  <c r="L31" i="6"/>
  <c r="L25" i="6"/>
  <c r="L19" i="6"/>
  <c r="L13" i="6"/>
  <c r="L28" i="6"/>
  <c r="L23" i="6"/>
  <c r="L18" i="6" l="1"/>
  <c r="H11" i="6"/>
  <c r="H10" i="6"/>
  <c r="J10" i="6" s="1"/>
  <c r="M5" i="6"/>
  <c r="K19" i="5"/>
  <c r="AE19" i="5" s="1"/>
  <c r="B19" i="5"/>
  <c r="K18" i="5"/>
  <c r="AE18" i="5" s="1"/>
  <c r="B18" i="5"/>
  <c r="K17" i="5"/>
  <c r="AE17" i="5" s="1"/>
  <c r="B17" i="5"/>
  <c r="K16" i="5"/>
  <c r="AE16" i="5" s="1"/>
  <c r="B16" i="5"/>
  <c r="K12" i="5"/>
  <c r="W23" i="5" l="1"/>
  <c r="L10" i="6"/>
  <c r="K23" i="5"/>
  <c r="AE23" i="5" s="1"/>
  <c r="J11" i="6"/>
  <c r="K11" i="6" s="1"/>
  <c r="W26" i="5" s="1"/>
  <c r="W29" i="5" l="1"/>
  <c r="M10" i="6"/>
  <c r="K26" i="5"/>
  <c r="AE26" i="5" s="1"/>
  <c r="K19" i="1"/>
  <c r="AE19" i="1" s="1"/>
  <c r="K18" i="1"/>
  <c r="AE18" i="1" s="1"/>
  <c r="K17" i="1"/>
  <c r="AE17" i="1" s="1"/>
  <c r="K16" i="1"/>
  <c r="AE16" i="1" s="1"/>
  <c r="K12" i="1"/>
  <c r="K29" i="5" l="1"/>
  <c r="AE29" i="5" s="1"/>
  <c r="L11" i="6"/>
  <c r="M6" i="6" s="1"/>
  <c r="M11" i="6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W23" i="1"/>
  <c r="G7" i="1"/>
  <c r="H11" i="4"/>
  <c r="H10" i="4"/>
  <c r="J10" i="4" s="1"/>
  <c r="J11" i="4" l="1"/>
  <c r="K11" i="4" s="1"/>
  <c r="W26" i="1" s="1"/>
  <c r="W29" i="1" l="1"/>
  <c r="K26" i="1"/>
  <c r="AE26" i="1" s="1"/>
  <c r="L11" i="4"/>
  <c r="L10" i="4"/>
  <c r="M4" i="4" s="1"/>
  <c r="M10" i="4" l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5" i="4"/>
  <c r="M6" i="4" s="1"/>
  <c r="B19" i="1" l="1"/>
  <c r="B18" i="1"/>
  <c r="B17" i="1"/>
  <c r="B16" i="1"/>
  <c r="K23" i="1" l="1"/>
  <c r="AE23" i="1" s="1"/>
  <c r="K29" i="1" l="1"/>
  <c r="A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tc={3BFBB88A-3FE3-47A8-AF31-2E4551ED6874}</author>
  </authors>
  <commentList>
    <comment ref="K8" authorId="0" shapeId="0" xr:uid="{3BFBB88A-3FE3-47A8-AF31-2E4551ED6874}">
      <text>
        <t>[Threaded comment]
Your version of Excel allows you to read this threaded comment; however, any edits to it will get removed if the file is opened in a newer version of Excel. Learn more: https://go.microsoft.com/fwlink/?linkid=870924
Comment:
    30% match from May 2023 - Dec 2023;
25% match from Jan 2024 - Contract End</t>
      </text>
    </comment>
  </commentList>
</comments>
</file>

<file path=xl/sharedStrings.xml><?xml version="1.0" encoding="utf-8"?>
<sst xmlns="http://schemas.openxmlformats.org/spreadsheetml/2006/main" count="158" uniqueCount="114">
  <si>
    <t>ORANGE COUNTY TRANSPORTATION AUTHORITY</t>
  </si>
  <si>
    <t>(CAPITAL)</t>
  </si>
  <si>
    <t>CONTRACTOR:</t>
  </si>
  <si>
    <t>EXPIRATION DATE:</t>
  </si>
  <si>
    <t>PAYMENTS</t>
  </si>
  <si>
    <t>INVOICE PERIOD</t>
  </si>
  <si>
    <t>CURRENT PERIOD</t>
  </si>
  <si>
    <t>%</t>
  </si>
  <si>
    <t>LESS:</t>
  </si>
  <si>
    <t>NET AMOUNT PAID:</t>
  </si>
  <si>
    <t>MATCH DETAIL:</t>
  </si>
  <si>
    <t>FOR OCTA ACCOUNTS PAYABLE ONLY</t>
  </si>
  <si>
    <t>16-DIGIT ACCOUNT STRING (EXPENSE)</t>
  </si>
  <si>
    <t>ACCOUNTING INFORMATION:</t>
  </si>
  <si>
    <t>16-DIGIT ACCOUNT STRING (REVENUE)</t>
  </si>
  <si>
    <t>APPROVED BY:</t>
  </si>
  <si>
    <t>DATE:</t>
  </si>
  <si>
    <t>Invoice 
Period</t>
  </si>
  <si>
    <t>Invoice
Number</t>
  </si>
  <si>
    <t>Salaries 
&amp; Benefits</t>
  </si>
  <si>
    <t>Running
Balance</t>
  </si>
  <si>
    <t>Program Revenue</t>
  </si>
  <si>
    <t>Total
Invoice</t>
  </si>
  <si>
    <t>Grant Award &amp; Payment Tracking</t>
  </si>
  <si>
    <t>Grant:</t>
  </si>
  <si>
    <t>Agency:</t>
  </si>
  <si>
    <t>Total Payments:</t>
  </si>
  <si>
    <t>OCTA Contract:</t>
  </si>
  <si>
    <t>CONTRACT #:</t>
  </si>
  <si>
    <t>INVOICE #:</t>
  </si>
  <si>
    <t>Total 
Expenses</t>
  </si>
  <si>
    <t>TOTAL INVOICE BILLED:</t>
  </si>
  <si>
    <t>CONTRACT TO DATE</t>
  </si>
  <si>
    <t>Total Contract:</t>
  </si>
  <si>
    <t>Remaining Balance:</t>
  </si>
  <si>
    <t>EMSD CONTRACT PAYMENT VOUCHER</t>
  </si>
  <si>
    <t>Vehicle Expenses</t>
  </si>
  <si>
    <t>Indirect Expenses</t>
  </si>
  <si>
    <t>1 EMSD-C</t>
  </si>
  <si>
    <t>EMSD Capital</t>
  </si>
  <si>
    <t>EMSD-C</t>
  </si>
  <si>
    <t>N/A</t>
  </si>
  <si>
    <t>EMSD-O</t>
  </si>
  <si>
    <t>EMSD Operating</t>
  </si>
  <si>
    <t>Initial Award</t>
  </si>
  <si>
    <t>OCTA
Match 90%</t>
  </si>
  <si>
    <t>1 EMSD-O</t>
  </si>
  <si>
    <t>2 EMSD-O</t>
  </si>
  <si>
    <t>3 EMSD-O</t>
  </si>
  <si>
    <t>4 EMSD-O</t>
  </si>
  <si>
    <t>5 EMSD-O</t>
  </si>
  <si>
    <t>6 EMSD-O</t>
  </si>
  <si>
    <t>7 EMSD-O</t>
  </si>
  <si>
    <t>8 EMSD-O</t>
  </si>
  <si>
    <t>9 EMSD-O</t>
  </si>
  <si>
    <t>10 EMSD-O</t>
  </si>
  <si>
    <t>11 EMSD-O</t>
  </si>
  <si>
    <t>12 EMSD-O</t>
  </si>
  <si>
    <t>13 EMSD-O</t>
  </si>
  <si>
    <t>14 EMSD-O</t>
  </si>
  <si>
    <t>15 EMSD-O</t>
  </si>
  <si>
    <t>16 EMSD-O</t>
  </si>
  <si>
    <t>17 EMSD-O</t>
  </si>
  <si>
    <t>18 EMSD-O</t>
  </si>
  <si>
    <t>19 EMSD-O</t>
  </si>
  <si>
    <t>20 EMSD-O</t>
  </si>
  <si>
    <t>21 EMSD-O</t>
  </si>
  <si>
    <t>22 EMSD-O</t>
  </si>
  <si>
    <t>23 EMSD-O</t>
  </si>
  <si>
    <t>24 EMSD-O</t>
  </si>
  <si>
    <t>2 EMSD-C</t>
  </si>
  <si>
    <t>3 EMSD-C</t>
  </si>
  <si>
    <t>4 EMSD-C</t>
  </si>
  <si>
    <t>5 EMSD-C</t>
  </si>
  <si>
    <t>6 EMSD-C</t>
  </si>
  <si>
    <t>7 EMSD-C</t>
  </si>
  <si>
    <t>8 EMSD-C</t>
  </si>
  <si>
    <t>9 EMSD-C</t>
  </si>
  <si>
    <t>10 EMSD-C</t>
  </si>
  <si>
    <t>11 EMSD-C</t>
  </si>
  <si>
    <t>12 EMSD-C</t>
  </si>
  <si>
    <t>13 EMSD-C</t>
  </si>
  <si>
    <t>14 EMSD-C</t>
  </si>
  <si>
    <t>15 EMSD-C</t>
  </si>
  <si>
    <t>16 EMSD-C</t>
  </si>
  <si>
    <t>17 EMSD-C</t>
  </si>
  <si>
    <t>18 EMSD-C</t>
  </si>
  <si>
    <t>19 EMSD-C</t>
  </si>
  <si>
    <t>20 EMSD-C</t>
  </si>
  <si>
    <t>21 EMSD-C</t>
  </si>
  <si>
    <t>22 EMSD-C</t>
  </si>
  <si>
    <t>23 EMSD-C</t>
  </si>
  <si>
    <t>24 EMSD-C</t>
  </si>
  <si>
    <t>Other Ops. Expenses</t>
  </si>
  <si>
    <t>Other Capital Expenses</t>
  </si>
  <si>
    <t>(OPERATING)</t>
  </si>
  <si>
    <t>10% MATCH</t>
  </si>
  <si>
    <t>25 EMSD-C</t>
  </si>
  <si>
    <t>26 EMSD-C</t>
  </si>
  <si>
    <t>27 EMSD-C</t>
  </si>
  <si>
    <t>28 EMSD-C</t>
  </si>
  <si>
    <t>29 EMSD-C</t>
  </si>
  <si>
    <t>30 EMSD-C</t>
  </si>
  <si>
    <t>31 EMSD-C</t>
  </si>
  <si>
    <t>25 EMSD-O</t>
  </si>
  <si>
    <t>26 EMSD-O</t>
  </si>
  <si>
    <t>Agency Match
modified</t>
  </si>
  <si>
    <t>OCTA Match
modfiied</t>
  </si>
  <si>
    <t>Agency Name Here</t>
  </si>
  <si>
    <t>Contract Number Here</t>
  </si>
  <si>
    <t>MATCH % Here</t>
  </si>
  <si>
    <t>Agency 
Match %</t>
  </si>
  <si>
    <t>24 months after start</t>
  </si>
  <si>
    <t>24 Months after starting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</si>
</sst>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/yyyy"/>
    <numFmt numFmtId="165" formatCode="&quot;$&quot;#,##0.00"/>
    <numFmt numFmtId="166" formatCode="0.0%"/>
    <numFmt numFmtId="167" formatCode="mm/dd/yy;@"/>
    <numFmt numFmtId="168" formatCode="mmmm\ yyyy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9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130">
    <xf numFmtId="0" fontId="0" fillId="0" borderId="0" xfId="0"/>
    <xf numFmtId="39" fontId="12" fillId="2" borderId="0" xfId="3" applyFont="1" applyFill="1" applyAlignment="1">
      <alignment horizontal="left" vertical="center"/>
    </xf>
    <xf numFmtId="4" fontId="14" fillId="2" borderId="0" xfId="3" applyNumberFormat="1" applyFont="1" applyFill="1" applyAlignment="1">
      <alignment vertical="center"/>
    </xf>
    <xf numFmtId="39" fontId="10" fillId="2" borderId="0" xfId="3" applyFont="1" applyFill="1" applyAlignment="1">
      <alignment vertical="center"/>
    </xf>
    <xf numFmtId="39" fontId="14" fillId="2" borderId="0" xfId="3" quotePrefix="1" applyFont="1" applyFill="1" applyAlignment="1">
      <alignment horizontal="left" vertical="center"/>
    </xf>
    <xf numFmtId="4" fontId="14" fillId="2" borderId="0" xfId="3" quotePrefix="1" applyNumberFormat="1" applyFont="1" applyFill="1" applyAlignment="1">
      <alignment vertical="center"/>
    </xf>
    <xf numFmtId="4" fontId="13" fillId="2" borderId="0" xfId="3" applyNumberFormat="1" applyFont="1" applyFill="1" applyAlignment="1">
      <alignment vertical="center"/>
    </xf>
    <xf numFmtId="39" fontId="14" fillId="2" borderId="0" xfId="3" applyFont="1" applyFill="1" applyAlignment="1">
      <alignment horizontal="left" vertical="center"/>
    </xf>
    <xf numFmtId="167" fontId="13" fillId="2" borderId="0" xfId="3" applyNumberFormat="1" applyFont="1" applyFill="1" applyAlignment="1">
      <alignment horizontal="left" vertical="center"/>
    </xf>
    <xf numFmtId="4" fontId="14" fillId="2" borderId="0" xfId="3" applyNumberFormat="1" applyFont="1" applyFill="1" applyAlignment="1">
      <alignment horizontal="left" vertical="center"/>
    </xf>
    <xf numFmtId="4" fontId="14" fillId="2" borderId="0" xfId="3" applyNumberFormat="1" applyFont="1" applyFill="1" applyAlignment="1">
      <alignment horizontal="right" vertical="center"/>
    </xf>
    <xf numFmtId="165" fontId="10" fillId="2" borderId="0" xfId="3" applyNumberFormat="1" applyFont="1" applyFill="1" applyAlignment="1">
      <alignment horizontal="right" vertical="center"/>
    </xf>
    <xf numFmtId="39" fontId="11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vertical="center"/>
    </xf>
    <xf numFmtId="4" fontId="10" fillId="2" borderId="0" xfId="3" applyNumberFormat="1" applyFont="1" applyFill="1" applyAlignment="1">
      <alignment horizontal="center" vertical="center"/>
    </xf>
    <xf numFmtId="167" fontId="11" fillId="2" borderId="0" xfId="3" applyNumberFormat="1" applyFont="1" applyFill="1" applyAlignment="1">
      <alignment horizontal="left" wrapText="1"/>
    </xf>
    <xf numFmtId="4" fontId="11" fillId="2" borderId="0" xfId="3" applyNumberFormat="1" applyFont="1" applyFill="1" applyAlignment="1">
      <alignment horizontal="right" wrapText="1"/>
    </xf>
    <xf numFmtId="4" fontId="11" fillId="2" borderId="0" xfId="5" applyNumberFormat="1" applyFont="1" applyFill="1" applyBorder="1" applyAlignment="1" applyProtection="1">
      <alignment horizontal="right" wrapText="1"/>
    </xf>
    <xf numFmtId="39" fontId="10" fillId="2" borderId="0" xfId="3" applyFont="1" applyFill="1" applyAlignment="1">
      <alignment horizontal="center" vertical="center"/>
    </xf>
    <xf numFmtId="39" fontId="10" fillId="2" borderId="0" xfId="3" applyFont="1" applyFill="1" applyAlignment="1">
      <alignment horizontal="left" vertical="center"/>
    </xf>
    <xf numFmtId="4" fontId="10" fillId="2" borderId="25" xfId="3" applyNumberFormat="1" applyFont="1" applyFill="1" applyBorder="1" applyAlignment="1">
      <alignment vertical="center"/>
    </xf>
    <xf numFmtId="167" fontId="10" fillId="2" borderId="25" xfId="3" applyNumberFormat="1" applyFont="1" applyFill="1" applyBorder="1" applyAlignment="1">
      <alignment horizontal="left" vertical="center"/>
    </xf>
    <xf numFmtId="167" fontId="10" fillId="2" borderId="26" xfId="3" applyNumberFormat="1" applyFont="1" applyFill="1" applyBorder="1" applyAlignment="1">
      <alignment horizontal="left" vertical="center"/>
    </xf>
    <xf numFmtId="4" fontId="10" fillId="2" borderId="26" xfId="3" applyNumberFormat="1" applyFont="1" applyFill="1" applyBorder="1" applyAlignment="1">
      <alignment vertical="center"/>
    </xf>
    <xf numFmtId="4" fontId="10" fillId="2" borderId="26" xfId="5" applyNumberFormat="1" applyFont="1" applyFill="1" applyBorder="1" applyAlignment="1" applyProtection="1">
      <alignment vertical="center"/>
    </xf>
    <xf numFmtId="4" fontId="10" fillId="2" borderId="27" xfId="5" applyNumberFormat="1" applyFont="1" applyFill="1" applyBorder="1" applyAlignment="1" applyProtection="1">
      <alignment vertical="center"/>
    </xf>
    <xf numFmtId="4" fontId="10" fillId="2" borderId="28" xfId="5" applyNumberFormat="1" applyFont="1" applyFill="1" applyBorder="1" applyAlignment="1" applyProtection="1">
      <alignment vertical="center"/>
    </xf>
    <xf numFmtId="4" fontId="10" fillId="2" borderId="28" xfId="3" applyNumberFormat="1" applyFont="1" applyFill="1" applyBorder="1" applyAlignment="1">
      <alignment vertical="center"/>
    </xf>
    <xf numFmtId="0" fontId="10" fillId="2" borderId="29" xfId="3" applyNumberFormat="1" applyFont="1" applyFill="1" applyBorder="1" applyAlignment="1">
      <alignment horizontal="left" vertical="center"/>
    </xf>
    <xf numFmtId="0" fontId="10" fillId="2" borderId="30" xfId="3" applyNumberFormat="1" applyFont="1" applyFill="1" applyBorder="1" applyAlignment="1">
      <alignment horizontal="left" vertical="center"/>
    </xf>
    <xf numFmtId="39" fontId="10" fillId="2" borderId="30" xfId="3" applyFont="1" applyFill="1" applyBorder="1" applyAlignment="1">
      <alignment horizontal="left" vertical="center"/>
    </xf>
    <xf numFmtId="40" fontId="11" fillId="5" borderId="1" xfId="3" applyNumberFormat="1" applyFont="1" applyFill="1" applyBorder="1" applyAlignment="1">
      <alignment wrapText="1"/>
    </xf>
    <xf numFmtId="167" fontId="11" fillId="5" borderId="1" xfId="3" applyNumberFormat="1" applyFont="1" applyFill="1" applyBorder="1" applyAlignment="1">
      <alignment horizontal="left" wrapText="1"/>
    </xf>
    <xf numFmtId="4" fontId="11" fillId="5" borderId="1" xfId="3" applyNumberFormat="1" applyFont="1" applyFill="1" applyBorder="1" applyAlignment="1">
      <alignment horizontal="right" wrapText="1"/>
    </xf>
    <xf numFmtId="4" fontId="11" fillId="5" borderId="1" xfId="5" applyNumberFormat="1" applyFont="1" applyFill="1" applyBorder="1" applyAlignment="1" applyProtection="1">
      <alignment horizontal="right" wrapText="1"/>
    </xf>
    <xf numFmtId="40" fontId="11" fillId="2" borderId="5" xfId="3" applyNumberFormat="1" applyFont="1" applyFill="1" applyBorder="1" applyAlignment="1">
      <alignment wrapText="1"/>
    </xf>
    <xf numFmtId="4" fontId="11" fillId="2" borderId="6" xfId="5" applyNumberFormat="1" applyFont="1" applyFill="1" applyBorder="1" applyAlignment="1" applyProtection="1">
      <alignment horizontal="right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/>
    <xf numFmtId="0" fontId="2" fillId="2" borderId="5" xfId="0" applyFont="1" applyFill="1" applyBorder="1"/>
    <xf numFmtId="0" fontId="3" fillId="2" borderId="0" xfId="0" applyFont="1" applyFill="1"/>
    <xf numFmtId="0" fontId="2" fillId="2" borderId="0" xfId="0" applyFont="1" applyFill="1"/>
    <xf numFmtId="0" fontId="2" fillId="2" borderId="6" xfId="0" applyFont="1" applyFill="1" applyBorder="1"/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1"/>
    </xf>
    <xf numFmtId="39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indent="1"/>
    </xf>
    <xf numFmtId="39" fontId="6" fillId="2" borderId="0" xfId="0" applyNumberFormat="1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0" borderId="0" xfId="0" applyFont="1"/>
    <xf numFmtId="0" fontId="6" fillId="2" borderId="5" xfId="0" applyFont="1" applyFill="1" applyBorder="1"/>
    <xf numFmtId="0" fontId="6" fillId="2" borderId="0" xfId="0" applyFont="1" applyFill="1"/>
    <xf numFmtId="0" fontId="6" fillId="2" borderId="6" xfId="0" applyFont="1" applyFill="1" applyBorder="1"/>
    <xf numFmtId="0" fontId="7" fillId="0" borderId="0" xfId="0" applyFont="1"/>
    <xf numFmtId="0" fontId="7" fillId="2" borderId="5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44" fontId="6" fillId="2" borderId="8" xfId="0" applyNumberFormat="1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44" fontId="6" fillId="2" borderId="8" xfId="1" applyFont="1" applyFill="1" applyBorder="1" applyAlignment="1" applyProtection="1">
      <alignment horizontal="right"/>
    </xf>
    <xf numFmtId="44" fontId="6" fillId="2" borderId="0" xfId="1" applyFont="1" applyFill="1" applyBorder="1" applyAlignment="1" applyProtection="1">
      <alignment horizontal="right"/>
    </xf>
    <xf numFmtId="0" fontId="7" fillId="2" borderId="0" xfId="0" applyFont="1" applyFill="1" applyAlignment="1">
      <alignment horizontal="right" indent="1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/>
    <xf numFmtId="0" fontId="6" fillId="2" borderId="14" xfId="0" applyFont="1" applyFill="1" applyBorder="1"/>
    <xf numFmtId="0" fontId="6" fillId="2" borderId="8" xfId="0" applyFont="1" applyFill="1" applyBorder="1"/>
    <xf numFmtId="0" fontId="6" fillId="2" borderId="22" xfId="0" applyFont="1" applyFill="1" applyBorder="1"/>
    <xf numFmtId="0" fontId="6" fillId="2" borderId="8" xfId="0" applyFont="1" applyFill="1" applyBorder="1" applyAlignment="1">
      <alignment horizontal="right" indent="2"/>
    </xf>
    <xf numFmtId="0" fontId="6" fillId="2" borderId="16" xfId="0" applyFont="1" applyFill="1" applyBorder="1"/>
    <xf numFmtId="0" fontId="6" fillId="2" borderId="17" xfId="0" applyFont="1" applyFill="1" applyBorder="1"/>
    <xf numFmtId="0" fontId="2" fillId="2" borderId="17" xfId="0" applyFont="1" applyFill="1" applyBorder="1"/>
    <xf numFmtId="0" fontId="6" fillId="2" borderId="18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67" fontId="10" fillId="2" borderId="0" xfId="3" applyNumberFormat="1" applyFont="1" applyFill="1" applyAlignment="1">
      <alignment horizontal="left" vertical="center"/>
    </xf>
    <xf numFmtId="167" fontId="14" fillId="2" borderId="0" xfId="3" applyNumberFormat="1" applyFont="1" applyFill="1" applyAlignment="1">
      <alignment horizontal="left" vertical="center"/>
    </xf>
    <xf numFmtId="167" fontId="14" fillId="2" borderId="0" xfId="3" quotePrefix="1" applyNumberFormat="1" applyFont="1" applyFill="1" applyAlignment="1">
      <alignment horizontal="left" vertical="center"/>
    </xf>
    <xf numFmtId="0" fontId="6" fillId="2" borderId="8" xfId="0" applyFont="1" applyFill="1" applyBorder="1" applyAlignment="1">
      <alignment horizontal="right"/>
    </xf>
    <xf numFmtId="4" fontId="10" fillId="5" borderId="25" xfId="3" applyNumberFormat="1" applyFont="1" applyFill="1" applyBorder="1" applyAlignment="1">
      <alignment vertical="center"/>
    </xf>
    <xf numFmtId="4" fontId="11" fillId="5" borderId="0" xfId="5" applyNumberFormat="1" applyFont="1" applyFill="1" applyBorder="1" applyAlignment="1" applyProtection="1">
      <alignment horizontal="right" wrapText="1"/>
    </xf>
    <xf numFmtId="4" fontId="10" fillId="5" borderId="26" xfId="5" applyNumberFormat="1" applyFont="1" applyFill="1" applyBorder="1" applyAlignment="1" applyProtection="1">
      <alignment vertical="center"/>
    </xf>
    <xf numFmtId="4" fontId="10" fillId="2" borderId="25" xfId="3" applyNumberFormat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8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3" borderId="23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164" fontId="6" fillId="2" borderId="0" xfId="0" applyNumberFormat="1" applyFont="1" applyFill="1" applyAlignment="1">
      <alignment horizontal="left" vertical="center"/>
    </xf>
    <xf numFmtId="44" fontId="6" fillId="2" borderId="8" xfId="0" applyNumberFormat="1" applyFont="1" applyFill="1" applyBorder="1" applyAlignment="1">
      <alignment horizontal="left"/>
    </xf>
    <xf numFmtId="44" fontId="6" fillId="2" borderId="13" xfId="0" applyNumberFormat="1" applyFont="1" applyFill="1" applyBorder="1" applyAlignment="1">
      <alignment horizontal="left"/>
    </xf>
    <xf numFmtId="44" fontId="6" fillId="2" borderId="13" xfId="1" applyFont="1" applyFill="1" applyBorder="1" applyAlignment="1" applyProtection="1">
      <alignment horizontal="right"/>
    </xf>
    <xf numFmtId="166" fontId="6" fillId="2" borderId="13" xfId="2" applyNumberFormat="1" applyFont="1" applyFill="1" applyBorder="1" applyAlignment="1" applyProtection="1"/>
    <xf numFmtId="0" fontId="6" fillId="2" borderId="8" xfId="0" applyFont="1" applyFill="1" applyBorder="1" applyAlignment="1">
      <alignment horizontal="left"/>
    </xf>
    <xf numFmtId="44" fontId="6" fillId="2" borderId="8" xfId="1" applyFont="1" applyFill="1" applyBorder="1" applyAlignment="1" applyProtection="1">
      <alignment horizontal="right"/>
    </xf>
    <xf numFmtId="166" fontId="6" fillId="2" borderId="8" xfId="2" applyNumberFormat="1" applyFont="1" applyFill="1" applyBorder="1" applyAlignment="1" applyProtection="1"/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6" fillId="3" borderId="8" xfId="0" applyFont="1" applyFill="1" applyBorder="1" applyAlignment="1" applyProtection="1">
      <alignment horizontal="left" vertical="top"/>
      <protection locked="0"/>
    </xf>
    <xf numFmtId="0" fontId="6" fillId="3" borderId="9" xfId="0" applyFont="1" applyFill="1" applyBorder="1" applyAlignment="1" applyProtection="1">
      <alignment horizontal="left" vertical="top"/>
      <protection locked="0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/>
    <xf numFmtId="44" fontId="6" fillId="2" borderId="11" xfId="1" applyFont="1" applyFill="1" applyBorder="1" applyAlignment="1" applyProtection="1">
      <alignment horizontal="right"/>
    </xf>
    <xf numFmtId="166" fontId="6" fillId="2" borderId="11" xfId="2" applyNumberFormat="1" applyFont="1" applyFill="1" applyBorder="1" applyAlignment="1" applyProtection="1"/>
  </cellXfs>
  <cellStyles count="15">
    <cellStyle name="Comma 2" xfId="4" xr:uid="{00000000-0005-0000-0000-000000000000}"/>
    <cellStyle name="Comma 2 2" xfId="6" xr:uid="{00000000-0005-0000-0000-000001000000}"/>
    <cellStyle name="Comma 4" xfId="7" xr:uid="{00000000-0005-0000-0000-000002000000}"/>
    <cellStyle name="Comma 4 2" xfId="8" xr:uid="{00000000-0005-0000-0000-000003000000}"/>
    <cellStyle name="Currency" xfId="1" builtinId="4"/>
    <cellStyle name="Currency 2" xfId="5" xr:uid="{00000000-0005-0000-0000-000005000000}"/>
    <cellStyle name="Currency 2 2" xfId="9" xr:uid="{00000000-0005-0000-0000-000006000000}"/>
    <cellStyle name="Currency 3" xfId="10" xr:uid="{00000000-0005-0000-0000-000007000000}"/>
    <cellStyle name="Currency 3 2" xfId="11" xr:uid="{00000000-0005-0000-0000-000008000000}"/>
    <cellStyle name="Currency 4" xfId="12" xr:uid="{00000000-0005-0000-0000-000009000000}"/>
    <cellStyle name="Currency 4 2" xfId="13" xr:uid="{00000000-0005-0000-0000-00000A000000}"/>
    <cellStyle name="Normal" xfId="0" builtinId="0"/>
    <cellStyle name="Normal 2" xfId="3" xr:uid="{00000000-0005-0000-0000-00000C000000}"/>
    <cellStyle name="Normal 4" xfId="14" xr:uid="{00000000-0005-0000-0000-00000D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128568</xdr:colOff>
      <xdr:row>5</xdr:row>
      <xdr:rowOff>54141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AA9B-E88F-41F0-883A-8D08B7D5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0500"/>
          <a:ext cx="671493" cy="816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128568</xdr:colOff>
      <xdr:row>5</xdr:row>
      <xdr:rowOff>54141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0500"/>
          <a:ext cx="671493" cy="816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n Paul Gonzalez" id="{B13CD52F-D8AF-44B3-9D91-A02841B77442}" userId="S::jgonzalez1@octa.net::146cfd77-18a0-4b31-89d0-729d6b3d860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3-10-02T23:06:32.28" personId="{B13CD52F-D8AF-44B3-9D91-A02841B77442}" id="{3BFBB88A-3FE3-47A8-AF31-2E4551ED6874}">
    <text>30% match from May 2023 - Dec 2023;
25% match from Jan 2024 - Contract End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CD47-690A-40C7-B105-F0772109F047}">
  <sheetPr>
    <tabColor theme="6"/>
    <pageSetUpPr fitToPage="1"/>
  </sheetPr>
  <dimension ref="A1:AJ54"/>
  <sheetViews>
    <sheetView view="pageBreakPreview" zoomScaleNormal="100" zoomScaleSheetLayoutView="100" workbookViewId="0">
      <selection activeCell="N8" sqref="N8"/>
    </sheetView>
  </sheetViews>
  <sheetFormatPr defaultColWidth="2.7109375" defaultRowHeight="15" customHeight="1" x14ac:dyDescent="0.2"/>
  <cols>
    <col min="1" max="35" width="2.7109375" style="40" customWidth="1"/>
    <col min="37" max="16384" width="2.7109375" style="40"/>
  </cols>
  <sheetData>
    <row r="1" spans="1:36" ht="1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9"/>
      <c r="AJ1" s="40"/>
    </row>
    <row r="2" spans="1:36" ht="15" customHeight="1" x14ac:dyDescent="0.3">
      <c r="A2" s="41"/>
      <c r="B2" s="42"/>
      <c r="C2" s="42"/>
      <c r="D2" s="105" t="s">
        <v>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6"/>
      <c r="AJ2" s="40"/>
    </row>
    <row r="3" spans="1:36" ht="15" customHeight="1" x14ac:dyDescent="0.3">
      <c r="A3" s="41"/>
      <c r="B3" s="42"/>
      <c r="C3" s="42"/>
      <c r="D3" s="105" t="s">
        <v>35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6"/>
      <c r="AJ3" s="40"/>
    </row>
    <row r="4" spans="1:36" ht="15" customHeight="1" x14ac:dyDescent="0.3">
      <c r="A4" s="41"/>
      <c r="B4" s="42"/>
      <c r="C4" s="42"/>
      <c r="D4" s="105" t="s">
        <v>95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/>
      <c r="AJ4" s="40"/>
    </row>
    <row r="5" spans="1:36" ht="15" customHeight="1" x14ac:dyDescent="0.2">
      <c r="A5" s="4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4"/>
      <c r="AJ5" s="40"/>
    </row>
    <row r="6" spans="1:36" ht="15" customHeight="1" x14ac:dyDescent="0.2">
      <c r="A6" s="4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4"/>
      <c r="AJ6" s="40"/>
    </row>
    <row r="7" spans="1:36" s="54" customFormat="1" ht="15" customHeight="1" x14ac:dyDescent="0.2">
      <c r="A7" s="45"/>
      <c r="B7" s="46"/>
      <c r="C7" s="46"/>
      <c r="D7" s="46"/>
      <c r="E7" s="46"/>
      <c r="F7" s="47" t="s">
        <v>2</v>
      </c>
      <c r="G7" s="48" t="s">
        <v>108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6"/>
      <c r="T7" s="46"/>
      <c r="U7" s="46"/>
      <c r="V7" s="46"/>
      <c r="W7" s="46"/>
      <c r="X7" s="46"/>
      <c r="Y7" s="47" t="s">
        <v>29</v>
      </c>
      <c r="Z7" s="107">
        <v>1</v>
      </c>
      <c r="AA7" s="108"/>
      <c r="AB7" s="50" t="s">
        <v>42</v>
      </c>
      <c r="AC7" s="51"/>
      <c r="AD7" s="51"/>
      <c r="AE7" s="51"/>
      <c r="AF7" s="51"/>
      <c r="AG7" s="51"/>
      <c r="AH7" s="52"/>
      <c r="AI7" s="53"/>
    </row>
    <row r="8" spans="1:36" s="60" customFormat="1" ht="15" customHeight="1" x14ac:dyDescent="0.2">
      <c r="A8" s="55"/>
      <c r="B8" s="56"/>
      <c r="C8" s="56"/>
      <c r="D8" s="56"/>
      <c r="E8" s="56"/>
      <c r="F8" s="57" t="s">
        <v>28</v>
      </c>
      <c r="G8" s="58" t="s">
        <v>109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7" t="s">
        <v>3</v>
      </c>
      <c r="Z8" s="109" t="s">
        <v>113</v>
      </c>
      <c r="AA8" s="109"/>
      <c r="AB8" s="109"/>
      <c r="AC8" s="109"/>
      <c r="AD8" s="109"/>
      <c r="AE8" s="109"/>
      <c r="AF8" s="109"/>
      <c r="AG8" s="109"/>
      <c r="AH8" s="109"/>
      <c r="AI8" s="59"/>
    </row>
    <row r="9" spans="1:36" s="64" customFormat="1" ht="15" customHeight="1" thickBo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3"/>
    </row>
    <row r="10" spans="1:36" s="68" customFormat="1" ht="15" customHeight="1" thickTop="1" x14ac:dyDescent="0.2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</row>
    <row r="11" spans="1:36" s="68" customFormat="1" ht="15" customHeight="1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102" t="s">
        <v>5</v>
      </c>
      <c r="L11" s="102"/>
      <c r="M11" s="102"/>
      <c r="N11" s="102"/>
      <c r="O11" s="102"/>
      <c r="P11" s="102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</row>
    <row r="12" spans="1:36" s="68" customFormat="1" ht="15" customHeight="1" x14ac:dyDescent="0.2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103">
        <f>VLOOKUP($Z$7&amp;" "&amp;$AB$7,'EMSD (OPS) Tracking'!$B:$M,2,FALSE)</f>
        <v>45717</v>
      </c>
      <c r="L12" s="103"/>
      <c r="M12" s="103"/>
      <c r="N12" s="103"/>
      <c r="O12" s="103"/>
      <c r="P12" s="103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1"/>
    </row>
    <row r="13" spans="1:36" s="68" customFormat="1" ht="15" customHeight="1" x14ac:dyDescent="0.2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1"/>
    </row>
    <row r="14" spans="1:36" s="64" customFormat="1" ht="15" customHeight="1" x14ac:dyDescent="0.2">
      <c r="A14" s="69"/>
      <c r="B14" s="104" t="s">
        <v>4</v>
      </c>
      <c r="C14" s="104"/>
      <c r="D14" s="104"/>
      <c r="E14" s="104"/>
      <c r="F14" s="104"/>
      <c r="G14" s="104"/>
      <c r="H14" s="104"/>
      <c r="I14" s="70"/>
      <c r="J14" s="70"/>
      <c r="K14" s="101" t="s">
        <v>6</v>
      </c>
      <c r="L14" s="101"/>
      <c r="M14" s="101"/>
      <c r="N14" s="101"/>
      <c r="O14" s="101"/>
      <c r="P14" s="101"/>
      <c r="Q14" s="70"/>
      <c r="R14" s="70"/>
      <c r="S14" s="70"/>
      <c r="T14" s="70"/>
      <c r="U14" s="70"/>
      <c r="V14" s="70"/>
      <c r="W14" s="101" t="s">
        <v>32</v>
      </c>
      <c r="X14" s="101"/>
      <c r="Y14" s="101"/>
      <c r="Z14" s="101"/>
      <c r="AA14" s="101"/>
      <c r="AB14" s="101"/>
      <c r="AC14" s="70"/>
      <c r="AD14" s="70"/>
      <c r="AE14" s="101" t="s">
        <v>7</v>
      </c>
      <c r="AF14" s="101"/>
      <c r="AG14" s="101"/>
      <c r="AH14" s="101"/>
      <c r="AI14" s="71"/>
    </row>
    <row r="15" spans="1:36" s="64" customFormat="1" ht="15" customHeight="1" x14ac:dyDescent="0.2">
      <c r="A15" s="69"/>
      <c r="B15" s="72"/>
      <c r="C15" s="72"/>
      <c r="D15" s="72"/>
      <c r="E15" s="72"/>
      <c r="F15" s="72"/>
      <c r="G15" s="72"/>
      <c r="H15" s="72"/>
      <c r="I15" s="70"/>
      <c r="J15" s="70"/>
      <c r="K15" s="73"/>
      <c r="L15" s="73"/>
      <c r="M15" s="73"/>
      <c r="N15" s="73"/>
      <c r="O15" s="73"/>
      <c r="P15" s="73"/>
      <c r="Q15" s="70"/>
      <c r="R15" s="70"/>
      <c r="S15" s="70"/>
      <c r="T15" s="70"/>
      <c r="U15" s="70"/>
      <c r="V15" s="70"/>
      <c r="W15" s="73"/>
      <c r="X15" s="73"/>
      <c r="Y15" s="73"/>
      <c r="Z15" s="73"/>
      <c r="AA15" s="73"/>
      <c r="AB15" s="73"/>
      <c r="AC15" s="70"/>
      <c r="AD15" s="70"/>
      <c r="AE15" s="70"/>
      <c r="AF15" s="70"/>
      <c r="AG15" s="70"/>
      <c r="AH15" s="70"/>
      <c r="AI15" s="71"/>
    </row>
    <row r="16" spans="1:36" s="64" customFormat="1" ht="15" customHeight="1" x14ac:dyDescent="0.2">
      <c r="A16" s="65"/>
      <c r="B16" s="110" t="str">
        <f>'EMSD (OPS) Tracking'!D8</f>
        <v>Salaries 
&amp; Benefits</v>
      </c>
      <c r="C16" s="114"/>
      <c r="D16" s="114"/>
      <c r="E16" s="114"/>
      <c r="F16" s="114"/>
      <c r="G16" s="114"/>
      <c r="H16" s="114"/>
      <c r="I16" s="74"/>
      <c r="J16" s="74"/>
      <c r="K16" s="115">
        <f>VLOOKUP($Z$7&amp;" "&amp;$AB$7,'EMSD (OPS) Tracking'!$B:$M,3,FALSE)</f>
        <v>0</v>
      </c>
      <c r="L16" s="115"/>
      <c r="M16" s="115"/>
      <c r="N16" s="115"/>
      <c r="O16" s="115"/>
      <c r="P16" s="115"/>
      <c r="Q16" s="74"/>
      <c r="R16" s="74"/>
      <c r="S16" s="74"/>
      <c r="T16" s="74"/>
      <c r="U16" s="74"/>
      <c r="V16" s="74"/>
      <c r="W16" s="115">
        <f>SUMIFS('EMSD (OPS) Tracking'!D:D,'EMSD (OPS) Tracking'!$B:$B,"*EMSD*")</f>
        <v>0</v>
      </c>
      <c r="X16" s="115"/>
      <c r="Y16" s="115"/>
      <c r="Z16" s="115"/>
      <c r="AA16" s="115"/>
      <c r="AB16" s="115"/>
      <c r="AC16" s="74"/>
      <c r="AD16" s="74"/>
      <c r="AE16" s="116">
        <f>IFERROR(IF(K16=0,0,K16/W16),0)</f>
        <v>0</v>
      </c>
      <c r="AF16" s="116"/>
      <c r="AG16" s="116"/>
      <c r="AH16" s="116"/>
      <c r="AI16" s="67"/>
    </row>
    <row r="17" spans="1:35" s="64" customFormat="1" ht="15" customHeight="1" x14ac:dyDescent="0.2">
      <c r="A17" s="65"/>
      <c r="B17" s="110" t="str">
        <f>'EMSD (OPS) Tracking'!E8</f>
        <v>Other Ops. Expenses</v>
      </c>
      <c r="C17" s="114"/>
      <c r="D17" s="114"/>
      <c r="E17" s="114"/>
      <c r="F17" s="114"/>
      <c r="G17" s="114"/>
      <c r="H17" s="114"/>
      <c r="I17" s="74"/>
      <c r="J17" s="74"/>
      <c r="K17" s="115">
        <f>VLOOKUP($Z$7&amp;" "&amp;$AB$7,'EMSD (OPS) Tracking'!$B:$M,4,FALSE)</f>
        <v>0</v>
      </c>
      <c r="L17" s="115"/>
      <c r="M17" s="115"/>
      <c r="N17" s="115"/>
      <c r="O17" s="115"/>
      <c r="P17" s="115"/>
      <c r="Q17" s="74"/>
      <c r="R17" s="74"/>
      <c r="S17" s="74"/>
      <c r="T17" s="74"/>
      <c r="U17" s="74"/>
      <c r="V17" s="74"/>
      <c r="W17" s="115">
        <f>SUMIFS('EMSD (OPS) Tracking'!E:E,'EMSD (OPS) Tracking'!$B:$B,"*EMSD*")</f>
        <v>0</v>
      </c>
      <c r="X17" s="115"/>
      <c r="Y17" s="115"/>
      <c r="Z17" s="115"/>
      <c r="AA17" s="115"/>
      <c r="AB17" s="115"/>
      <c r="AC17" s="74"/>
      <c r="AD17" s="74"/>
      <c r="AE17" s="116">
        <f>IFERROR(IF(K17=0,0,K17/W17),0)</f>
        <v>0</v>
      </c>
      <c r="AF17" s="116"/>
      <c r="AG17" s="116"/>
      <c r="AH17" s="116"/>
      <c r="AI17" s="67"/>
    </row>
    <row r="18" spans="1:35" s="64" customFormat="1" ht="15" customHeight="1" x14ac:dyDescent="0.2">
      <c r="A18" s="65"/>
      <c r="B18" s="110" t="str">
        <f>'EMSD (OPS) Tracking'!F8</f>
        <v>Indirect Expenses</v>
      </c>
      <c r="C18" s="114"/>
      <c r="D18" s="114"/>
      <c r="E18" s="114"/>
      <c r="F18" s="114"/>
      <c r="G18" s="114"/>
      <c r="H18" s="114"/>
      <c r="I18" s="74"/>
      <c r="J18" s="74"/>
      <c r="K18" s="115">
        <f>VLOOKUP($Z$7&amp;" "&amp;$AB$7,'EMSD (OPS) Tracking'!$B:$M,5,FALSE)</f>
        <v>0</v>
      </c>
      <c r="L18" s="115"/>
      <c r="M18" s="115"/>
      <c r="N18" s="115"/>
      <c r="O18" s="115"/>
      <c r="P18" s="115"/>
      <c r="Q18" s="74"/>
      <c r="R18" s="74"/>
      <c r="S18" s="74"/>
      <c r="T18" s="74"/>
      <c r="U18" s="74"/>
      <c r="V18" s="74"/>
      <c r="W18" s="115">
        <f>SUMIFS('EMSD (OPS) Tracking'!F:F,'EMSD (OPS) Tracking'!$B:$B,"*EMSD*")</f>
        <v>0</v>
      </c>
      <c r="X18" s="115"/>
      <c r="Y18" s="115"/>
      <c r="Z18" s="115"/>
      <c r="AA18" s="115"/>
      <c r="AB18" s="115"/>
      <c r="AC18" s="74"/>
      <c r="AD18" s="74"/>
      <c r="AE18" s="116">
        <f>IFERROR(IF(K18=0,0,K18/W18),0)</f>
        <v>0</v>
      </c>
      <c r="AF18" s="116"/>
      <c r="AG18" s="116"/>
      <c r="AH18" s="116"/>
      <c r="AI18" s="67"/>
    </row>
    <row r="19" spans="1:35" s="64" customFormat="1" ht="15" customHeight="1" x14ac:dyDescent="0.2">
      <c r="A19" s="65"/>
      <c r="B19" s="110" t="str">
        <f>'EMSD (OPS) Tracking'!G8</f>
        <v>N/A</v>
      </c>
      <c r="C19" s="111"/>
      <c r="D19" s="111"/>
      <c r="E19" s="111"/>
      <c r="F19" s="111"/>
      <c r="G19" s="111"/>
      <c r="H19" s="111"/>
      <c r="I19" s="74"/>
      <c r="J19" s="74"/>
      <c r="K19" s="112">
        <f>VLOOKUP($Z$7&amp;" "&amp;$AB$7,'EMSD (OPS) Tracking'!$B:$M,6,FALSE)</f>
        <v>0</v>
      </c>
      <c r="L19" s="112"/>
      <c r="M19" s="112"/>
      <c r="N19" s="112"/>
      <c r="O19" s="112"/>
      <c r="P19" s="112"/>
      <c r="Q19" s="74"/>
      <c r="R19" s="74"/>
      <c r="S19" s="74"/>
      <c r="T19" s="74"/>
      <c r="U19" s="74"/>
      <c r="V19" s="74"/>
      <c r="W19" s="112">
        <f>SUMIFS('EMSD (OPS) Tracking'!G:G,'EMSD (OPS) Tracking'!$B:$B,"*EMSD*")</f>
        <v>0</v>
      </c>
      <c r="X19" s="112"/>
      <c r="Y19" s="112"/>
      <c r="Z19" s="112"/>
      <c r="AA19" s="112"/>
      <c r="AB19" s="112"/>
      <c r="AC19" s="74"/>
      <c r="AD19" s="74"/>
      <c r="AE19" s="113">
        <f>IFERROR(IF(K19=0,0,K19/W19),0)</f>
        <v>0</v>
      </c>
      <c r="AF19" s="113"/>
      <c r="AG19" s="113"/>
      <c r="AH19" s="113"/>
      <c r="AI19" s="67"/>
    </row>
    <row r="20" spans="1:35" s="64" customFormat="1" ht="15" customHeight="1" x14ac:dyDescent="0.2">
      <c r="A20" s="65"/>
      <c r="B20" s="75"/>
      <c r="C20" s="76"/>
      <c r="D20" s="76"/>
      <c r="E20" s="76"/>
      <c r="F20" s="76"/>
      <c r="G20" s="76"/>
      <c r="H20" s="76"/>
      <c r="I20" s="74"/>
      <c r="J20" s="74"/>
      <c r="K20" s="77"/>
      <c r="L20" s="77"/>
      <c r="M20" s="77"/>
      <c r="N20" s="77"/>
      <c r="O20" s="77"/>
      <c r="P20" s="77"/>
      <c r="Q20" s="74"/>
      <c r="R20" s="74"/>
      <c r="S20" s="74"/>
      <c r="T20" s="74"/>
      <c r="U20" s="74"/>
      <c r="V20" s="74"/>
      <c r="W20" s="77"/>
      <c r="X20" s="77"/>
      <c r="Y20" s="77"/>
      <c r="Z20" s="77"/>
      <c r="AA20" s="77"/>
      <c r="AB20" s="77"/>
      <c r="AC20" s="74"/>
      <c r="AD20" s="74"/>
      <c r="AE20" s="116"/>
      <c r="AF20" s="116"/>
      <c r="AG20" s="116"/>
      <c r="AH20" s="116"/>
      <c r="AI20" s="67"/>
    </row>
    <row r="21" spans="1:35" s="64" customFormat="1" ht="15" customHeight="1" x14ac:dyDescent="0.2">
      <c r="A21" s="65"/>
      <c r="B21" s="114"/>
      <c r="C21" s="114"/>
      <c r="D21" s="114"/>
      <c r="E21" s="114"/>
      <c r="F21" s="114"/>
      <c r="G21" s="114"/>
      <c r="H21" s="114"/>
      <c r="I21" s="74"/>
      <c r="J21" s="74"/>
      <c r="K21" s="115"/>
      <c r="L21" s="115"/>
      <c r="M21" s="115"/>
      <c r="N21" s="115"/>
      <c r="O21" s="115"/>
      <c r="P21" s="115"/>
      <c r="Q21" s="74"/>
      <c r="R21" s="74"/>
      <c r="S21" s="74"/>
      <c r="T21" s="74"/>
      <c r="U21" s="74"/>
      <c r="V21" s="74"/>
      <c r="W21" s="115"/>
      <c r="X21" s="115"/>
      <c r="Y21" s="115"/>
      <c r="Z21" s="115"/>
      <c r="AA21" s="115"/>
      <c r="AB21" s="115"/>
      <c r="AC21" s="74"/>
      <c r="AD21" s="74"/>
      <c r="AE21" s="116"/>
      <c r="AF21" s="116"/>
      <c r="AG21" s="116"/>
      <c r="AH21" s="116"/>
      <c r="AI21" s="67"/>
    </row>
    <row r="22" spans="1:35" s="64" customFormat="1" ht="15" customHeight="1" x14ac:dyDescent="0.2">
      <c r="A22" s="65"/>
      <c r="B22" s="74"/>
      <c r="C22" s="74"/>
      <c r="D22" s="74"/>
      <c r="E22" s="74"/>
      <c r="F22" s="74"/>
      <c r="G22" s="74"/>
      <c r="H22" s="74"/>
      <c r="I22" s="74"/>
      <c r="J22" s="74"/>
      <c r="K22" s="78"/>
      <c r="L22" s="78"/>
      <c r="M22" s="78"/>
      <c r="N22" s="78"/>
      <c r="O22" s="78"/>
      <c r="P22" s="78"/>
      <c r="Q22" s="74"/>
      <c r="R22" s="74"/>
      <c r="S22" s="74"/>
      <c r="T22" s="74"/>
      <c r="U22" s="74"/>
      <c r="V22" s="74"/>
      <c r="W22" s="78"/>
      <c r="X22" s="78"/>
      <c r="Y22" s="78"/>
      <c r="Z22" s="78"/>
      <c r="AA22" s="78"/>
      <c r="AB22" s="78"/>
      <c r="AC22" s="74"/>
      <c r="AD22" s="74"/>
      <c r="AE22" s="66"/>
      <c r="AF22" s="66"/>
      <c r="AG22" s="66"/>
      <c r="AH22" s="66"/>
      <c r="AI22" s="67"/>
    </row>
    <row r="23" spans="1:35" s="64" customFormat="1" ht="15" customHeight="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79" t="s">
        <v>31</v>
      </c>
      <c r="K23" s="115">
        <f>SUM(K16:P21)</f>
        <v>0</v>
      </c>
      <c r="L23" s="115"/>
      <c r="M23" s="115"/>
      <c r="N23" s="115"/>
      <c r="O23" s="115"/>
      <c r="P23" s="115"/>
      <c r="Q23" s="66"/>
      <c r="R23" s="66"/>
      <c r="S23" s="66"/>
      <c r="T23" s="66"/>
      <c r="U23" s="66"/>
      <c r="V23" s="66"/>
      <c r="W23" s="115">
        <f>SUM(W16:AB21)</f>
        <v>0</v>
      </c>
      <c r="X23" s="115"/>
      <c r="Y23" s="115"/>
      <c r="Z23" s="115"/>
      <c r="AA23" s="115"/>
      <c r="AB23" s="115"/>
      <c r="AC23" s="66"/>
      <c r="AD23" s="66"/>
      <c r="AE23" s="116">
        <f>IFERROR(IF(K23=0,0,K23/W23),0)</f>
        <v>0</v>
      </c>
      <c r="AF23" s="116"/>
      <c r="AG23" s="116"/>
      <c r="AH23" s="116"/>
      <c r="AI23" s="67"/>
    </row>
    <row r="24" spans="1:35" s="64" customFormat="1" ht="15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78"/>
      <c r="L24" s="78"/>
      <c r="M24" s="78"/>
      <c r="N24" s="78"/>
      <c r="O24" s="78"/>
      <c r="P24" s="78"/>
      <c r="Q24" s="66"/>
      <c r="R24" s="66"/>
      <c r="S24" s="66"/>
      <c r="T24" s="66"/>
      <c r="U24" s="66"/>
      <c r="V24" s="66"/>
      <c r="W24" s="78"/>
      <c r="X24" s="78"/>
      <c r="Y24" s="78"/>
      <c r="Z24" s="78"/>
      <c r="AA24" s="78"/>
      <c r="AB24" s="78"/>
      <c r="AC24" s="66"/>
      <c r="AD24" s="66"/>
      <c r="AE24" s="66"/>
      <c r="AF24" s="66"/>
      <c r="AG24" s="66"/>
      <c r="AH24" s="66"/>
      <c r="AI24" s="67"/>
    </row>
    <row r="25" spans="1:35" s="64" customFormat="1" ht="15" customHeight="1" x14ac:dyDescent="0.2">
      <c r="A25" s="65"/>
      <c r="B25" s="66" t="s">
        <v>8</v>
      </c>
      <c r="C25" s="66"/>
      <c r="D25" s="66"/>
      <c r="E25" s="66"/>
      <c r="F25" s="66"/>
      <c r="G25" s="66"/>
      <c r="H25" s="66"/>
      <c r="I25" s="66"/>
      <c r="J25" s="66"/>
      <c r="K25" s="78"/>
      <c r="L25" s="78"/>
      <c r="M25" s="78"/>
      <c r="N25" s="78"/>
      <c r="O25" s="78"/>
      <c r="P25" s="78"/>
      <c r="Q25" s="66"/>
      <c r="R25" s="66"/>
      <c r="S25" s="66"/>
      <c r="T25" s="66"/>
      <c r="U25" s="66"/>
      <c r="V25" s="66"/>
      <c r="W25" s="78"/>
      <c r="X25" s="78"/>
      <c r="Y25" s="78"/>
      <c r="Z25" s="78"/>
      <c r="AA25" s="78"/>
      <c r="AB25" s="78"/>
      <c r="AC25" s="66"/>
      <c r="AD25" s="66"/>
      <c r="AE25" s="66"/>
      <c r="AF25" s="66"/>
      <c r="AG25" s="66"/>
      <c r="AH25" s="66"/>
      <c r="AI25" s="67"/>
    </row>
    <row r="26" spans="1:35" s="64" customFormat="1" ht="15" customHeight="1" x14ac:dyDescent="0.2">
      <c r="A26" s="65"/>
      <c r="B26" s="114" t="s">
        <v>110</v>
      </c>
      <c r="C26" s="114"/>
      <c r="D26" s="114"/>
      <c r="E26" s="114"/>
      <c r="F26" s="114"/>
      <c r="G26" s="114"/>
      <c r="H26" s="114"/>
      <c r="I26" s="66"/>
      <c r="J26" s="66"/>
      <c r="K26" s="115">
        <f>VLOOKUP($Z$7&amp;" "&amp;$AB$7,'EMSD (OPS) Tracking'!$B:$M,10,FALSE)</f>
        <v>0</v>
      </c>
      <c r="L26" s="115"/>
      <c r="M26" s="115"/>
      <c r="N26" s="115"/>
      <c r="O26" s="115"/>
      <c r="P26" s="115"/>
      <c r="Q26" s="66"/>
      <c r="R26" s="66"/>
      <c r="S26" s="66"/>
      <c r="T26" s="66"/>
      <c r="U26" s="66"/>
      <c r="V26" s="66"/>
      <c r="W26" s="115">
        <f>SUMIFS('EMSD (OPS) Tracking'!K:K,'EMSD (OPS) Tracking'!$B:$B,"*EMSD*")</f>
        <v>0</v>
      </c>
      <c r="X26" s="115"/>
      <c r="Y26" s="115"/>
      <c r="Z26" s="115"/>
      <c r="AA26" s="115"/>
      <c r="AB26" s="115"/>
      <c r="AC26" s="66"/>
      <c r="AD26" s="66"/>
      <c r="AE26" s="116">
        <f>IFERROR(IF(K26=0,0,K26/W26),0)</f>
        <v>0</v>
      </c>
      <c r="AF26" s="116"/>
      <c r="AG26" s="116"/>
      <c r="AH26" s="116"/>
      <c r="AI26" s="67"/>
    </row>
    <row r="27" spans="1:35" s="64" customFormat="1" ht="15" customHeight="1" x14ac:dyDescent="0.2">
      <c r="A27" s="65"/>
      <c r="B27" s="126"/>
      <c r="C27" s="126"/>
      <c r="D27" s="126"/>
      <c r="E27" s="126"/>
      <c r="F27" s="126"/>
      <c r="G27" s="126"/>
      <c r="H27" s="126"/>
      <c r="I27" s="66"/>
      <c r="J27" s="66"/>
      <c r="K27" s="115"/>
      <c r="L27" s="115"/>
      <c r="M27" s="115"/>
      <c r="N27" s="115"/>
      <c r="O27" s="115"/>
      <c r="P27" s="115"/>
      <c r="Q27" s="66"/>
      <c r="R27" s="66"/>
      <c r="S27" s="66"/>
      <c r="T27" s="66"/>
      <c r="U27" s="66"/>
      <c r="V27" s="66"/>
      <c r="W27" s="115"/>
      <c r="X27" s="115"/>
      <c r="Y27" s="115"/>
      <c r="Z27" s="115"/>
      <c r="AA27" s="115"/>
      <c r="AB27" s="115"/>
      <c r="AC27" s="66"/>
      <c r="AD27" s="66"/>
      <c r="AE27" s="127"/>
      <c r="AF27" s="127"/>
      <c r="AG27" s="127"/>
      <c r="AH27" s="127"/>
      <c r="AI27" s="67"/>
    </row>
    <row r="28" spans="1:35" s="64" customFormat="1" ht="15" customHeight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78"/>
      <c r="L28" s="78"/>
      <c r="M28" s="78"/>
      <c r="N28" s="78"/>
      <c r="O28" s="78"/>
      <c r="P28" s="78"/>
      <c r="Q28" s="66"/>
      <c r="R28" s="66"/>
      <c r="S28" s="66"/>
      <c r="T28" s="66"/>
      <c r="U28" s="66"/>
      <c r="V28" s="66"/>
      <c r="W28" s="78"/>
      <c r="X28" s="78"/>
      <c r="Y28" s="78"/>
      <c r="Z28" s="78"/>
      <c r="AA28" s="78"/>
      <c r="AB28" s="78"/>
      <c r="AC28" s="66"/>
      <c r="AD28" s="66"/>
      <c r="AE28" s="66"/>
      <c r="AF28" s="66"/>
      <c r="AG28" s="66"/>
      <c r="AH28" s="66"/>
      <c r="AI28" s="67"/>
    </row>
    <row r="29" spans="1:35" s="64" customFormat="1" ht="15" customHeight="1" thickBo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79" t="s">
        <v>9</v>
      </c>
      <c r="K29" s="128">
        <f>K23-K26</f>
        <v>0</v>
      </c>
      <c r="L29" s="128"/>
      <c r="M29" s="128"/>
      <c r="N29" s="128"/>
      <c r="O29" s="128"/>
      <c r="P29" s="128"/>
      <c r="Q29" s="66"/>
      <c r="R29" s="66"/>
      <c r="S29" s="66"/>
      <c r="T29" s="66"/>
      <c r="U29" s="66"/>
      <c r="V29" s="66"/>
      <c r="W29" s="128">
        <f>W23-W26</f>
        <v>0</v>
      </c>
      <c r="X29" s="128"/>
      <c r="Y29" s="128"/>
      <c r="Z29" s="128"/>
      <c r="AA29" s="128"/>
      <c r="AB29" s="128"/>
      <c r="AC29" s="66"/>
      <c r="AD29" s="66"/>
      <c r="AE29" s="129">
        <f>IFERROR(IF(K29=0,0,K29/W29),0)</f>
        <v>0</v>
      </c>
      <c r="AF29" s="129"/>
      <c r="AG29" s="129"/>
      <c r="AH29" s="129"/>
      <c r="AI29" s="67"/>
    </row>
    <row r="30" spans="1:35" s="64" customFormat="1" ht="15" customHeight="1" thickTop="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</row>
    <row r="31" spans="1:35" s="64" customFormat="1" ht="15" customHeight="1" x14ac:dyDescent="0.2">
      <c r="A31" s="65"/>
      <c r="B31" s="66" t="s">
        <v>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</row>
    <row r="32" spans="1:35" s="64" customFormat="1" ht="15" customHeight="1" x14ac:dyDescent="0.2">
      <c r="A32" s="65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9"/>
      <c r="AI32" s="67"/>
    </row>
    <row r="33" spans="1:36" s="64" customFormat="1" ht="15" customHeight="1" x14ac:dyDescent="0.2">
      <c r="A33" s="65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2"/>
      <c r="AI33" s="67"/>
    </row>
    <row r="34" spans="1:36" s="64" customFormat="1" ht="15" customHeight="1" thickBot="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</row>
    <row r="35" spans="1:36" s="64" customFormat="1" ht="15" customHeight="1" thickTop="1" thickBo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</row>
    <row r="36" spans="1:36" s="64" customFormat="1" ht="15" customHeight="1" thickBot="1" x14ac:dyDescent="0.3">
      <c r="A36" s="65"/>
      <c r="B36" s="123" t="s">
        <v>11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5"/>
      <c r="AI36" s="67"/>
    </row>
    <row r="37" spans="1:36" s="64" customFormat="1" ht="15" customHeight="1" x14ac:dyDescent="0.2">
      <c r="A37" s="65"/>
      <c r="B37" s="80" t="s">
        <v>13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 t="s">
        <v>15</v>
      </c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 t="s">
        <v>16</v>
      </c>
      <c r="AE37" s="66"/>
      <c r="AF37" s="66"/>
      <c r="AG37" s="66"/>
      <c r="AH37" s="81"/>
      <c r="AI37" s="67"/>
    </row>
    <row r="38" spans="1:36" s="64" customFormat="1" ht="15" customHeight="1" x14ac:dyDescent="0.2">
      <c r="A38" s="65"/>
      <c r="B38" s="8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81"/>
      <c r="AI38" s="67"/>
    </row>
    <row r="39" spans="1:36" s="64" customFormat="1" ht="15" customHeight="1" x14ac:dyDescent="0.2">
      <c r="A39" s="65"/>
      <c r="B39" s="82"/>
      <c r="C39" s="66" t="s">
        <v>12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66"/>
      <c r="AD39" s="83"/>
      <c r="AE39" s="83"/>
      <c r="AF39" s="83"/>
      <c r="AG39" s="83"/>
      <c r="AH39" s="84"/>
      <c r="AI39" s="67"/>
    </row>
    <row r="40" spans="1:36" s="64" customFormat="1" ht="15" customHeight="1" x14ac:dyDescent="0.2">
      <c r="A40" s="65"/>
      <c r="B40" s="82"/>
      <c r="C40" s="83"/>
      <c r="D40" s="83"/>
      <c r="E40" s="83"/>
      <c r="F40" s="83"/>
      <c r="G40" s="83"/>
      <c r="H40" s="83"/>
      <c r="I40" s="76"/>
      <c r="J40" s="96"/>
      <c r="K40" s="83"/>
      <c r="L40" s="83"/>
      <c r="M40" s="83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81"/>
      <c r="AI40" s="67"/>
    </row>
    <row r="41" spans="1:36" s="64" customFormat="1" ht="15" customHeight="1" x14ac:dyDescent="0.2">
      <c r="A41" s="65"/>
      <c r="B41" s="82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66"/>
      <c r="AD41" s="83"/>
      <c r="AE41" s="83"/>
      <c r="AF41" s="83"/>
      <c r="AG41" s="83"/>
      <c r="AH41" s="84"/>
      <c r="AI41" s="67"/>
    </row>
    <row r="42" spans="1:36" s="64" customFormat="1" ht="15" customHeight="1" x14ac:dyDescent="0.2">
      <c r="A42" s="65"/>
      <c r="B42" s="82"/>
      <c r="C42" s="66" t="s">
        <v>14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81"/>
      <c r="AI42" s="67"/>
    </row>
    <row r="43" spans="1:36" s="64" customFormat="1" ht="15" customHeight="1" x14ac:dyDescent="0.2">
      <c r="A43" s="65"/>
      <c r="B43" s="82"/>
      <c r="C43" s="83" t="s">
        <v>41</v>
      </c>
      <c r="D43" s="83"/>
      <c r="E43" s="83"/>
      <c r="F43" s="83"/>
      <c r="G43" s="83"/>
      <c r="H43" s="83"/>
      <c r="I43" s="83"/>
      <c r="J43" s="76"/>
      <c r="K43" s="85"/>
      <c r="L43" s="83"/>
      <c r="M43" s="83"/>
      <c r="N43" s="66"/>
      <c r="O43" s="66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66"/>
      <c r="AD43" s="83"/>
      <c r="AE43" s="83"/>
      <c r="AF43" s="83"/>
      <c r="AG43" s="83"/>
      <c r="AH43" s="84"/>
      <c r="AI43" s="67"/>
    </row>
    <row r="44" spans="1:36" ht="15" customHeight="1" x14ac:dyDescent="0.2">
      <c r="A44" s="65"/>
      <c r="B44" s="82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81"/>
      <c r="AI44" s="67"/>
      <c r="AJ44" s="40"/>
    </row>
    <row r="45" spans="1:36" ht="15" customHeight="1" x14ac:dyDescent="0.2">
      <c r="A45" s="41"/>
      <c r="B45" s="82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66"/>
      <c r="AD45" s="83"/>
      <c r="AE45" s="83"/>
      <c r="AF45" s="83"/>
      <c r="AG45" s="83"/>
      <c r="AH45" s="84"/>
      <c r="AI45" s="44"/>
      <c r="AJ45" s="40"/>
    </row>
    <row r="46" spans="1:36" ht="15" customHeight="1" thickBot="1" x14ac:dyDescent="0.25">
      <c r="A46" s="4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8"/>
      <c r="AD46" s="87"/>
      <c r="AE46" s="87"/>
      <c r="AF46" s="87"/>
      <c r="AG46" s="87"/>
      <c r="AH46" s="89"/>
      <c r="AI46" s="44"/>
      <c r="AJ46" s="40"/>
    </row>
    <row r="47" spans="1:36" ht="15" customHeight="1" x14ac:dyDescent="0.2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  <c r="AJ47" s="40"/>
    </row>
    <row r="48" spans="1:36" ht="15" customHeight="1" x14ac:dyDescent="0.2">
      <c r="AJ48" s="40"/>
    </row>
    <row r="49" spans="36:36" ht="15" customHeight="1" x14ac:dyDescent="0.2">
      <c r="AJ49" s="40"/>
    </row>
    <row r="50" spans="36:36" ht="15" customHeight="1" x14ac:dyDescent="0.2">
      <c r="AJ50" s="40"/>
    </row>
    <row r="51" spans="36:36" ht="15" customHeight="1" x14ac:dyDescent="0.2">
      <c r="AJ51" s="40"/>
    </row>
    <row r="52" spans="36:36" ht="15" customHeight="1" x14ac:dyDescent="0.2">
      <c r="AJ52" s="40"/>
    </row>
    <row r="53" spans="36:36" ht="15" customHeight="1" x14ac:dyDescent="0.2">
      <c r="AJ53" s="40"/>
    </row>
    <row r="54" spans="36:36" ht="15" customHeight="1" x14ac:dyDescent="0.2">
      <c r="AJ54" s="40"/>
    </row>
  </sheetData>
  <sheetProtection selectLockedCells="1"/>
  <mergeCells count="48">
    <mergeCell ref="B32:AH33"/>
    <mergeCell ref="B36:AH36"/>
    <mergeCell ref="B27:H27"/>
    <mergeCell ref="K27:P27"/>
    <mergeCell ref="W27:AB27"/>
    <mergeCell ref="AE27:AH27"/>
    <mergeCell ref="K29:P29"/>
    <mergeCell ref="W29:AB29"/>
    <mergeCell ref="AE29:AH29"/>
    <mergeCell ref="AE20:AH20"/>
    <mergeCell ref="K23:P23"/>
    <mergeCell ref="W23:AB23"/>
    <mergeCell ref="AE23:AH23"/>
    <mergeCell ref="B26:H26"/>
    <mergeCell ref="K26:P26"/>
    <mergeCell ref="W26:AB26"/>
    <mergeCell ref="AE26:AH26"/>
    <mergeCell ref="B21:H21"/>
    <mergeCell ref="K21:P21"/>
    <mergeCell ref="W21:AB21"/>
    <mergeCell ref="AE21:AH21"/>
    <mergeCell ref="B19:H19"/>
    <mergeCell ref="K19:P19"/>
    <mergeCell ref="W19:AB19"/>
    <mergeCell ref="AE19:AH19"/>
    <mergeCell ref="B16:H16"/>
    <mergeCell ref="K16:P16"/>
    <mergeCell ref="W16:AB16"/>
    <mergeCell ref="AE16:AH16"/>
    <mergeCell ref="B17:H17"/>
    <mergeCell ref="K17:P17"/>
    <mergeCell ref="W17:AB17"/>
    <mergeCell ref="AE17:AH17"/>
    <mergeCell ref="B18:H18"/>
    <mergeCell ref="K18:P18"/>
    <mergeCell ref="W18:AB18"/>
    <mergeCell ref="AE18:AH18"/>
    <mergeCell ref="D2:AI2"/>
    <mergeCell ref="D3:AI3"/>
    <mergeCell ref="D4:AI4"/>
    <mergeCell ref="Z7:AA7"/>
    <mergeCell ref="Z8:AH8"/>
    <mergeCell ref="AE14:AH14"/>
    <mergeCell ref="K11:P11"/>
    <mergeCell ref="K12:P12"/>
    <mergeCell ref="B14:H14"/>
    <mergeCell ref="K14:P14"/>
    <mergeCell ref="W14:AB14"/>
  </mergeCells>
  <printOptions horizontalCentered="1" verticalCentered="1"/>
  <pageMargins left="0.5" right="0.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F87B-B19B-4C08-87C1-3607098C2BB2}">
  <sheetPr>
    <tabColor theme="6"/>
    <pageSetUpPr fitToPage="1"/>
  </sheetPr>
  <dimension ref="B1:M50"/>
  <sheetViews>
    <sheetView view="pageBreakPreview" zoomScaleNormal="100" zoomScaleSheetLayoutView="100" workbookViewId="0">
      <pane ySplit="8" topLeftCell="A13" activePane="bottomLeft" state="frozen"/>
      <selection activeCell="Z7" sqref="Z7:AA7"/>
      <selection pane="bottomLeft" activeCell="F30" sqref="F30"/>
    </sheetView>
  </sheetViews>
  <sheetFormatPr defaultColWidth="10.7109375" defaultRowHeight="20.100000000000001" customHeight="1" x14ac:dyDescent="0.2"/>
  <cols>
    <col min="1" max="1" width="3.5703125" style="3" customWidth="1"/>
    <col min="2" max="2" width="22.7109375" style="30" customWidth="1"/>
    <col min="3" max="3" width="14.28515625" style="21" customWidth="1"/>
    <col min="4" max="12" width="14.28515625" style="20" customWidth="1"/>
    <col min="13" max="13" width="14.28515625" style="27" customWidth="1"/>
    <col min="14" max="15" width="10.7109375" style="3"/>
    <col min="16" max="16" width="14.28515625" style="3" customWidth="1"/>
    <col min="17" max="16384" width="10.7109375" style="3"/>
  </cols>
  <sheetData>
    <row r="1" spans="2:13" ht="20.100000000000001" customHeight="1" x14ac:dyDescent="0.2">
      <c r="B1" s="19"/>
      <c r="C1" s="9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20.100000000000001" customHeight="1" x14ac:dyDescent="0.2">
      <c r="B2" s="1" t="s">
        <v>23</v>
      </c>
      <c r="C2" s="9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20.100000000000001" customHeight="1" x14ac:dyDescent="0.2">
      <c r="B3" s="4"/>
      <c r="C3" s="95"/>
      <c r="D3" s="5"/>
      <c r="E3" s="5"/>
      <c r="F3" s="5"/>
      <c r="G3" s="5"/>
      <c r="H3" s="5"/>
      <c r="I3" s="5"/>
      <c r="J3" s="5"/>
      <c r="K3" s="6"/>
      <c r="L3" s="6"/>
      <c r="M3" s="6"/>
    </row>
    <row r="4" spans="2:13" ht="20.100000000000001" customHeight="1" x14ac:dyDescent="0.2">
      <c r="B4" s="7" t="s">
        <v>24</v>
      </c>
      <c r="C4" s="8" t="s">
        <v>43</v>
      </c>
      <c r="D4" s="9"/>
      <c r="E4" s="9"/>
      <c r="F4" s="9"/>
      <c r="G4" s="9"/>
      <c r="H4" s="9"/>
      <c r="I4" s="10"/>
      <c r="J4" s="11"/>
      <c r="K4" s="6"/>
      <c r="L4" s="10" t="s">
        <v>33</v>
      </c>
      <c r="M4" s="11">
        <v>0</v>
      </c>
    </row>
    <row r="5" spans="2:13" ht="20.100000000000001" customHeight="1" x14ac:dyDescent="0.2">
      <c r="B5" s="7" t="s">
        <v>25</v>
      </c>
      <c r="C5" s="8" t="s">
        <v>108</v>
      </c>
      <c r="D5" s="6"/>
      <c r="E5" s="6"/>
      <c r="F5" s="6"/>
      <c r="G5" s="6"/>
      <c r="H5" s="6"/>
      <c r="I5" s="10"/>
      <c r="J5" s="11"/>
      <c r="K5" s="6"/>
      <c r="L5" s="10" t="s">
        <v>26</v>
      </c>
      <c r="M5" s="11">
        <f>SUMIFS($L:$L,$H:$H,"&lt;&gt;0")</f>
        <v>0</v>
      </c>
    </row>
    <row r="6" spans="2:13" ht="20.100000000000001" customHeight="1" x14ac:dyDescent="0.2">
      <c r="B6" s="7" t="s">
        <v>27</v>
      </c>
      <c r="C6" s="8" t="s">
        <v>109</v>
      </c>
      <c r="D6" s="6"/>
      <c r="E6" s="6"/>
      <c r="F6" s="6"/>
      <c r="G6" s="6"/>
      <c r="H6" s="6"/>
      <c r="I6" s="10"/>
      <c r="J6" s="11"/>
      <c r="K6" s="6"/>
      <c r="L6" s="10" t="s">
        <v>34</v>
      </c>
      <c r="M6" s="11">
        <f>M4-M5</f>
        <v>0</v>
      </c>
    </row>
    <row r="7" spans="2:13" ht="20.100000000000001" customHeight="1" x14ac:dyDescent="0.2">
      <c r="B7" s="12"/>
      <c r="C7" s="9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2:13" s="18" customFormat="1" ht="35.1" customHeight="1" x14ac:dyDescent="0.25">
      <c r="B8" s="31" t="s">
        <v>18</v>
      </c>
      <c r="C8" s="32" t="s">
        <v>17</v>
      </c>
      <c r="D8" s="34" t="s">
        <v>19</v>
      </c>
      <c r="E8" s="34" t="s">
        <v>93</v>
      </c>
      <c r="F8" s="34" t="s">
        <v>37</v>
      </c>
      <c r="G8" s="34" t="s">
        <v>41</v>
      </c>
      <c r="H8" s="33" t="s">
        <v>30</v>
      </c>
      <c r="I8" s="33" t="s">
        <v>21</v>
      </c>
      <c r="J8" s="33" t="s">
        <v>22</v>
      </c>
      <c r="K8" s="34" t="s">
        <v>106</v>
      </c>
      <c r="L8" s="34" t="s">
        <v>107</v>
      </c>
      <c r="M8" s="34" t="s">
        <v>20</v>
      </c>
    </row>
    <row r="9" spans="2:13" s="18" customFormat="1" ht="0.95" customHeight="1" x14ac:dyDescent="0.25">
      <c r="B9" s="35"/>
      <c r="C9" s="15"/>
      <c r="D9" s="17"/>
      <c r="E9" s="17"/>
      <c r="F9" s="17"/>
      <c r="G9" s="98"/>
      <c r="H9" s="16"/>
      <c r="I9" s="16"/>
      <c r="J9" s="16"/>
      <c r="K9" s="17"/>
      <c r="L9" s="17"/>
      <c r="M9" s="36"/>
    </row>
    <row r="10" spans="2:13" ht="20.100000000000001" customHeight="1" x14ac:dyDescent="0.2">
      <c r="B10" s="28" t="s">
        <v>44</v>
      </c>
      <c r="C10" s="22">
        <v>45717</v>
      </c>
      <c r="D10" s="24">
        <v>0</v>
      </c>
      <c r="E10" s="24">
        <v>0</v>
      </c>
      <c r="F10" s="24">
        <v>0</v>
      </c>
      <c r="G10" s="99"/>
      <c r="H10" s="23">
        <f t="shared" ref="H10:H41" si="0">SUM(D10:G10)</f>
        <v>0</v>
      </c>
      <c r="I10" s="23">
        <v>0</v>
      </c>
      <c r="J10" s="23">
        <f>SUM(H10:I10)</f>
        <v>0</v>
      </c>
      <c r="K10" s="24">
        <v>0</v>
      </c>
      <c r="L10" s="24">
        <f t="shared" ref="L10:L11" si="1">J10-K10</f>
        <v>0</v>
      </c>
      <c r="M10" s="25">
        <f>L10</f>
        <v>0</v>
      </c>
    </row>
    <row r="11" spans="2:13" ht="20.100000000000001" customHeight="1" x14ac:dyDescent="0.2">
      <c r="B11" s="29" t="s">
        <v>46</v>
      </c>
      <c r="C11" s="21">
        <v>45717</v>
      </c>
      <c r="D11" s="100"/>
      <c r="E11" s="100"/>
      <c r="F11" s="100"/>
      <c r="G11" s="99"/>
      <c r="H11" s="23">
        <f t="shared" si="0"/>
        <v>0</v>
      </c>
      <c r="I11" s="20">
        <v>0</v>
      </c>
      <c r="J11" s="23">
        <f t="shared" ref="J11" si="2">SUM(H11:I11)</f>
        <v>0</v>
      </c>
      <c r="K11" s="24">
        <f>ROUND(J11*0.3,2)</f>
        <v>0</v>
      </c>
      <c r="L11" s="24">
        <f t="shared" si="1"/>
        <v>0</v>
      </c>
      <c r="M11" s="26">
        <f>IF($H11=0,SUM(M10,L11),M10-L11)</f>
        <v>0</v>
      </c>
    </row>
    <row r="12" spans="2:13" ht="20.100000000000001" customHeight="1" x14ac:dyDescent="0.2">
      <c r="B12" s="29" t="s">
        <v>47</v>
      </c>
      <c r="C12" s="21">
        <v>45748</v>
      </c>
      <c r="D12" s="100"/>
      <c r="E12" s="100"/>
      <c r="F12" s="100"/>
      <c r="G12" s="97"/>
      <c r="H12" s="23">
        <f t="shared" si="0"/>
        <v>0</v>
      </c>
      <c r="I12" s="20">
        <v>0</v>
      </c>
      <c r="J12" s="23">
        <f t="shared" ref="J12:J34" si="3">SUM(H12:I12)</f>
        <v>0</v>
      </c>
      <c r="K12" s="24">
        <f t="shared" ref="K12:K35" si="4">ROUND(J12*0.3,2)</f>
        <v>0</v>
      </c>
      <c r="L12" s="24">
        <f t="shared" ref="L12:L34" si="5">J12-K12</f>
        <v>0</v>
      </c>
      <c r="M12" s="26">
        <f t="shared" ref="M12:M34" si="6">IF($H12=0,SUM(M11,L12),M11-L12)</f>
        <v>0</v>
      </c>
    </row>
    <row r="13" spans="2:13" ht="20.100000000000001" customHeight="1" x14ac:dyDescent="0.2">
      <c r="B13" s="29" t="s">
        <v>48</v>
      </c>
      <c r="C13" s="21">
        <v>45778</v>
      </c>
      <c r="D13" s="100"/>
      <c r="E13" s="100"/>
      <c r="F13" s="100"/>
      <c r="G13" s="97"/>
      <c r="H13" s="23">
        <f t="shared" si="0"/>
        <v>0</v>
      </c>
      <c r="I13" s="20">
        <v>0</v>
      </c>
      <c r="J13" s="23">
        <f t="shared" si="3"/>
        <v>0</v>
      </c>
      <c r="K13" s="24">
        <f t="shared" si="4"/>
        <v>0</v>
      </c>
      <c r="L13" s="24">
        <f t="shared" si="5"/>
        <v>0</v>
      </c>
      <c r="M13" s="26">
        <f t="shared" si="6"/>
        <v>0</v>
      </c>
    </row>
    <row r="14" spans="2:13" ht="20.100000000000001" customHeight="1" x14ac:dyDescent="0.2">
      <c r="B14" s="29" t="s">
        <v>49</v>
      </c>
      <c r="C14" s="21">
        <v>45809</v>
      </c>
      <c r="D14" s="100"/>
      <c r="E14" s="100"/>
      <c r="F14" s="100"/>
      <c r="G14" s="97"/>
      <c r="H14" s="23">
        <f t="shared" si="0"/>
        <v>0</v>
      </c>
      <c r="I14" s="20">
        <v>0</v>
      </c>
      <c r="J14" s="23">
        <f t="shared" si="3"/>
        <v>0</v>
      </c>
      <c r="K14" s="24">
        <f t="shared" si="4"/>
        <v>0</v>
      </c>
      <c r="L14" s="24">
        <f t="shared" si="5"/>
        <v>0</v>
      </c>
      <c r="M14" s="26">
        <f t="shared" si="6"/>
        <v>0</v>
      </c>
    </row>
    <row r="15" spans="2:13" ht="20.100000000000001" customHeight="1" x14ac:dyDescent="0.2">
      <c r="B15" s="29" t="s">
        <v>50</v>
      </c>
      <c r="C15" s="21">
        <v>45839</v>
      </c>
      <c r="D15" s="100"/>
      <c r="E15" s="100"/>
      <c r="F15" s="100"/>
      <c r="G15" s="97"/>
      <c r="H15" s="23">
        <f t="shared" si="0"/>
        <v>0</v>
      </c>
      <c r="I15" s="20">
        <v>0</v>
      </c>
      <c r="J15" s="23">
        <f t="shared" si="3"/>
        <v>0</v>
      </c>
      <c r="K15" s="24">
        <f t="shared" si="4"/>
        <v>0</v>
      </c>
      <c r="L15" s="24">
        <f t="shared" si="5"/>
        <v>0</v>
      </c>
      <c r="M15" s="26">
        <f t="shared" si="6"/>
        <v>0</v>
      </c>
    </row>
    <row r="16" spans="2:13" ht="20.100000000000001" customHeight="1" x14ac:dyDescent="0.2">
      <c r="B16" s="29" t="s">
        <v>51</v>
      </c>
      <c r="C16" s="21">
        <v>45870</v>
      </c>
      <c r="D16" s="100"/>
      <c r="E16" s="100"/>
      <c r="F16" s="100"/>
      <c r="G16" s="97"/>
      <c r="H16" s="23">
        <f t="shared" si="0"/>
        <v>0</v>
      </c>
      <c r="I16" s="20">
        <v>0</v>
      </c>
      <c r="J16" s="23">
        <f t="shared" si="3"/>
        <v>0</v>
      </c>
      <c r="K16" s="24">
        <f t="shared" si="4"/>
        <v>0</v>
      </c>
      <c r="L16" s="24">
        <f t="shared" si="5"/>
        <v>0</v>
      </c>
      <c r="M16" s="26">
        <f t="shared" si="6"/>
        <v>0</v>
      </c>
    </row>
    <row r="17" spans="2:13" ht="20.100000000000001" customHeight="1" x14ac:dyDescent="0.2">
      <c r="B17" s="29" t="s">
        <v>52</v>
      </c>
      <c r="C17" s="21">
        <v>45901</v>
      </c>
      <c r="D17" s="100"/>
      <c r="E17" s="100"/>
      <c r="F17" s="100"/>
      <c r="G17" s="97"/>
      <c r="H17" s="23">
        <f t="shared" si="0"/>
        <v>0</v>
      </c>
      <c r="I17" s="20">
        <v>0</v>
      </c>
      <c r="J17" s="23">
        <f t="shared" si="3"/>
        <v>0</v>
      </c>
      <c r="K17" s="24">
        <f t="shared" si="4"/>
        <v>0</v>
      </c>
      <c r="L17" s="24">
        <f t="shared" si="5"/>
        <v>0</v>
      </c>
      <c r="M17" s="26">
        <f t="shared" si="6"/>
        <v>0</v>
      </c>
    </row>
    <row r="18" spans="2:13" ht="20.100000000000001" customHeight="1" x14ac:dyDescent="0.2">
      <c r="B18" s="29" t="s">
        <v>53</v>
      </c>
      <c r="C18" s="21">
        <v>45931</v>
      </c>
      <c r="D18" s="100"/>
      <c r="E18" s="100"/>
      <c r="F18" s="100"/>
      <c r="G18" s="97"/>
      <c r="H18" s="23">
        <f t="shared" si="0"/>
        <v>0</v>
      </c>
      <c r="I18" s="20">
        <v>0</v>
      </c>
      <c r="J18" s="23">
        <f t="shared" si="3"/>
        <v>0</v>
      </c>
      <c r="K18" s="24">
        <f t="shared" si="4"/>
        <v>0</v>
      </c>
      <c r="L18" s="24">
        <f t="shared" si="5"/>
        <v>0</v>
      </c>
      <c r="M18" s="26">
        <f t="shared" si="6"/>
        <v>0</v>
      </c>
    </row>
    <row r="19" spans="2:13" ht="20.100000000000001" customHeight="1" x14ac:dyDescent="0.2">
      <c r="B19" s="29" t="s">
        <v>54</v>
      </c>
      <c r="C19" s="21">
        <v>45962</v>
      </c>
      <c r="D19" s="100"/>
      <c r="E19" s="100"/>
      <c r="F19" s="100"/>
      <c r="G19" s="97"/>
      <c r="H19" s="23">
        <f t="shared" si="0"/>
        <v>0</v>
      </c>
      <c r="I19" s="20">
        <v>0</v>
      </c>
      <c r="J19" s="23">
        <f t="shared" si="3"/>
        <v>0</v>
      </c>
      <c r="K19" s="24">
        <f t="shared" si="4"/>
        <v>0</v>
      </c>
      <c r="L19" s="24">
        <f t="shared" si="5"/>
        <v>0</v>
      </c>
      <c r="M19" s="26">
        <f t="shared" si="6"/>
        <v>0</v>
      </c>
    </row>
    <row r="20" spans="2:13" ht="20.100000000000001" customHeight="1" x14ac:dyDescent="0.2">
      <c r="B20" s="29" t="s">
        <v>55</v>
      </c>
      <c r="C20" s="21">
        <v>45992</v>
      </c>
      <c r="D20" s="100"/>
      <c r="E20" s="100"/>
      <c r="F20" s="100"/>
      <c r="G20" s="97"/>
      <c r="H20" s="23">
        <f t="shared" si="0"/>
        <v>0</v>
      </c>
      <c r="I20" s="20">
        <v>0</v>
      </c>
      <c r="J20" s="23">
        <f t="shared" si="3"/>
        <v>0</v>
      </c>
      <c r="K20" s="24">
        <f t="shared" si="4"/>
        <v>0</v>
      </c>
      <c r="L20" s="24">
        <f t="shared" si="5"/>
        <v>0</v>
      </c>
      <c r="M20" s="26">
        <f t="shared" si="6"/>
        <v>0</v>
      </c>
    </row>
    <row r="21" spans="2:13" ht="20.100000000000001" customHeight="1" x14ac:dyDescent="0.2">
      <c r="B21" s="29" t="s">
        <v>56</v>
      </c>
      <c r="C21" s="21">
        <v>46023</v>
      </c>
      <c r="D21" s="100"/>
      <c r="E21" s="100"/>
      <c r="F21" s="100"/>
      <c r="G21" s="97"/>
      <c r="H21" s="23">
        <f t="shared" si="0"/>
        <v>0</v>
      </c>
      <c r="I21" s="20">
        <v>0</v>
      </c>
      <c r="J21" s="23">
        <f t="shared" si="3"/>
        <v>0</v>
      </c>
      <c r="K21" s="24">
        <f t="shared" si="4"/>
        <v>0</v>
      </c>
      <c r="L21" s="24">
        <f t="shared" si="5"/>
        <v>0</v>
      </c>
      <c r="M21" s="26">
        <f t="shared" si="6"/>
        <v>0</v>
      </c>
    </row>
    <row r="22" spans="2:13" ht="20.100000000000001" customHeight="1" x14ac:dyDescent="0.2">
      <c r="B22" s="29" t="s">
        <v>57</v>
      </c>
      <c r="C22" s="21">
        <v>46054</v>
      </c>
      <c r="D22" s="100"/>
      <c r="E22" s="100"/>
      <c r="F22" s="100"/>
      <c r="G22" s="97"/>
      <c r="H22" s="23">
        <f t="shared" si="0"/>
        <v>0</v>
      </c>
      <c r="I22" s="20">
        <v>0</v>
      </c>
      <c r="J22" s="23">
        <f t="shared" si="3"/>
        <v>0</v>
      </c>
      <c r="K22" s="24">
        <f t="shared" si="4"/>
        <v>0</v>
      </c>
      <c r="L22" s="24">
        <f t="shared" si="5"/>
        <v>0</v>
      </c>
      <c r="M22" s="26">
        <f t="shared" si="6"/>
        <v>0</v>
      </c>
    </row>
    <row r="23" spans="2:13" ht="20.100000000000001" customHeight="1" x14ac:dyDescent="0.2">
      <c r="B23" s="29" t="s">
        <v>58</v>
      </c>
      <c r="C23" s="21">
        <v>46082</v>
      </c>
      <c r="D23" s="100"/>
      <c r="E23" s="100"/>
      <c r="F23" s="100"/>
      <c r="G23" s="97"/>
      <c r="H23" s="23">
        <f t="shared" si="0"/>
        <v>0</v>
      </c>
      <c r="I23" s="20">
        <v>0</v>
      </c>
      <c r="J23" s="23">
        <f t="shared" si="3"/>
        <v>0</v>
      </c>
      <c r="K23" s="24">
        <f t="shared" si="4"/>
        <v>0</v>
      </c>
      <c r="L23" s="24">
        <f t="shared" si="5"/>
        <v>0</v>
      </c>
      <c r="M23" s="26">
        <f t="shared" si="6"/>
        <v>0</v>
      </c>
    </row>
    <row r="24" spans="2:13" ht="20.100000000000001" customHeight="1" x14ac:dyDescent="0.2">
      <c r="B24" s="29" t="s">
        <v>59</v>
      </c>
      <c r="C24" s="21">
        <v>46113</v>
      </c>
      <c r="D24" s="100"/>
      <c r="E24" s="100"/>
      <c r="F24" s="100"/>
      <c r="G24" s="97"/>
      <c r="H24" s="23">
        <f t="shared" si="0"/>
        <v>0</v>
      </c>
      <c r="I24" s="20">
        <v>0</v>
      </c>
      <c r="J24" s="23">
        <f t="shared" si="3"/>
        <v>0</v>
      </c>
      <c r="K24" s="24">
        <f t="shared" si="4"/>
        <v>0</v>
      </c>
      <c r="L24" s="24">
        <f t="shared" si="5"/>
        <v>0</v>
      </c>
      <c r="M24" s="26">
        <f t="shared" si="6"/>
        <v>0</v>
      </c>
    </row>
    <row r="25" spans="2:13" ht="20.100000000000001" customHeight="1" x14ac:dyDescent="0.2">
      <c r="B25" s="29" t="s">
        <v>60</v>
      </c>
      <c r="C25" s="21">
        <v>46143</v>
      </c>
      <c r="D25" s="100"/>
      <c r="E25" s="100"/>
      <c r="F25" s="100"/>
      <c r="G25" s="97"/>
      <c r="H25" s="23">
        <f t="shared" si="0"/>
        <v>0</v>
      </c>
      <c r="I25" s="20">
        <v>0</v>
      </c>
      <c r="J25" s="23">
        <f t="shared" si="3"/>
        <v>0</v>
      </c>
      <c r="K25" s="24">
        <f t="shared" si="4"/>
        <v>0</v>
      </c>
      <c r="L25" s="24">
        <f t="shared" si="5"/>
        <v>0</v>
      </c>
      <c r="M25" s="26">
        <f t="shared" si="6"/>
        <v>0</v>
      </c>
    </row>
    <row r="26" spans="2:13" ht="20.100000000000001" customHeight="1" x14ac:dyDescent="0.2">
      <c r="B26" s="29" t="s">
        <v>61</v>
      </c>
      <c r="C26" s="21">
        <v>46174</v>
      </c>
      <c r="D26" s="100"/>
      <c r="E26" s="100"/>
      <c r="F26" s="100"/>
      <c r="G26" s="97"/>
      <c r="H26" s="23">
        <f t="shared" si="0"/>
        <v>0</v>
      </c>
      <c r="I26" s="20">
        <v>0</v>
      </c>
      <c r="J26" s="23">
        <f t="shared" si="3"/>
        <v>0</v>
      </c>
      <c r="K26" s="24">
        <f t="shared" si="4"/>
        <v>0</v>
      </c>
      <c r="L26" s="24">
        <f t="shared" si="5"/>
        <v>0</v>
      </c>
      <c r="M26" s="26">
        <f t="shared" si="6"/>
        <v>0</v>
      </c>
    </row>
    <row r="27" spans="2:13" ht="20.100000000000001" customHeight="1" x14ac:dyDescent="0.2">
      <c r="B27" s="29" t="s">
        <v>62</v>
      </c>
      <c r="C27" s="21">
        <v>46204</v>
      </c>
      <c r="D27" s="100"/>
      <c r="E27" s="100"/>
      <c r="F27" s="100"/>
      <c r="G27" s="97"/>
      <c r="H27" s="23">
        <f t="shared" si="0"/>
        <v>0</v>
      </c>
      <c r="I27" s="20">
        <v>0</v>
      </c>
      <c r="J27" s="23">
        <f t="shared" si="3"/>
        <v>0</v>
      </c>
      <c r="K27" s="24">
        <f t="shared" si="4"/>
        <v>0</v>
      </c>
      <c r="L27" s="24">
        <f t="shared" si="5"/>
        <v>0</v>
      </c>
      <c r="M27" s="26">
        <f t="shared" si="6"/>
        <v>0</v>
      </c>
    </row>
    <row r="28" spans="2:13" ht="20.100000000000001" customHeight="1" x14ac:dyDescent="0.2">
      <c r="B28" s="29" t="s">
        <v>63</v>
      </c>
      <c r="C28" s="21">
        <v>46235</v>
      </c>
      <c r="D28" s="100"/>
      <c r="E28" s="100"/>
      <c r="F28" s="100"/>
      <c r="G28" s="97"/>
      <c r="H28" s="23">
        <f t="shared" si="0"/>
        <v>0</v>
      </c>
      <c r="I28" s="20">
        <v>0</v>
      </c>
      <c r="J28" s="23">
        <f t="shared" si="3"/>
        <v>0</v>
      </c>
      <c r="K28" s="24">
        <f t="shared" si="4"/>
        <v>0</v>
      </c>
      <c r="L28" s="24">
        <f t="shared" si="5"/>
        <v>0</v>
      </c>
      <c r="M28" s="26">
        <f t="shared" si="6"/>
        <v>0</v>
      </c>
    </row>
    <row r="29" spans="2:13" ht="20.100000000000001" customHeight="1" x14ac:dyDescent="0.2">
      <c r="B29" s="29" t="s">
        <v>64</v>
      </c>
      <c r="C29" s="21">
        <v>46266</v>
      </c>
      <c r="D29" s="100"/>
      <c r="E29" s="100"/>
      <c r="F29" s="100"/>
      <c r="G29" s="97"/>
      <c r="H29" s="23">
        <f t="shared" si="0"/>
        <v>0</v>
      </c>
      <c r="I29" s="20">
        <v>0</v>
      </c>
      <c r="J29" s="23">
        <f t="shared" si="3"/>
        <v>0</v>
      </c>
      <c r="K29" s="24">
        <f t="shared" si="4"/>
        <v>0</v>
      </c>
      <c r="L29" s="24">
        <f t="shared" si="5"/>
        <v>0</v>
      </c>
      <c r="M29" s="26">
        <f t="shared" si="6"/>
        <v>0</v>
      </c>
    </row>
    <row r="30" spans="2:13" ht="20.100000000000001" customHeight="1" x14ac:dyDescent="0.2">
      <c r="B30" s="29" t="s">
        <v>65</v>
      </c>
      <c r="C30" s="21">
        <v>46296</v>
      </c>
      <c r="D30" s="100"/>
      <c r="E30" s="100"/>
      <c r="F30" s="100"/>
      <c r="G30" s="97"/>
      <c r="H30" s="23">
        <f t="shared" si="0"/>
        <v>0</v>
      </c>
      <c r="I30" s="20">
        <v>0</v>
      </c>
      <c r="J30" s="23">
        <f t="shared" si="3"/>
        <v>0</v>
      </c>
      <c r="K30" s="24">
        <f t="shared" si="4"/>
        <v>0</v>
      </c>
      <c r="L30" s="24">
        <f t="shared" si="5"/>
        <v>0</v>
      </c>
      <c r="M30" s="26">
        <f t="shared" si="6"/>
        <v>0</v>
      </c>
    </row>
    <row r="31" spans="2:13" ht="20.100000000000001" customHeight="1" x14ac:dyDescent="0.2">
      <c r="B31" s="29" t="s">
        <v>66</v>
      </c>
      <c r="C31" s="21">
        <v>46327</v>
      </c>
      <c r="D31" s="100"/>
      <c r="E31" s="100"/>
      <c r="F31" s="100"/>
      <c r="G31" s="97"/>
      <c r="H31" s="23">
        <f t="shared" si="0"/>
        <v>0</v>
      </c>
      <c r="I31" s="20">
        <v>0</v>
      </c>
      <c r="J31" s="23">
        <f t="shared" si="3"/>
        <v>0</v>
      </c>
      <c r="K31" s="24">
        <f t="shared" si="4"/>
        <v>0</v>
      </c>
      <c r="L31" s="24">
        <f t="shared" si="5"/>
        <v>0</v>
      </c>
      <c r="M31" s="26">
        <f t="shared" si="6"/>
        <v>0</v>
      </c>
    </row>
    <row r="32" spans="2:13" ht="20.100000000000001" customHeight="1" x14ac:dyDescent="0.2">
      <c r="B32" s="29" t="s">
        <v>67</v>
      </c>
      <c r="C32" s="21">
        <v>46357</v>
      </c>
      <c r="D32" s="100"/>
      <c r="E32" s="100"/>
      <c r="F32" s="100"/>
      <c r="G32" s="97"/>
      <c r="H32" s="23">
        <f t="shared" si="0"/>
        <v>0</v>
      </c>
      <c r="I32" s="20">
        <v>0</v>
      </c>
      <c r="J32" s="23">
        <f t="shared" si="3"/>
        <v>0</v>
      </c>
      <c r="K32" s="24">
        <f t="shared" si="4"/>
        <v>0</v>
      </c>
      <c r="L32" s="24">
        <f t="shared" si="5"/>
        <v>0</v>
      </c>
      <c r="M32" s="26">
        <f t="shared" si="6"/>
        <v>0</v>
      </c>
    </row>
    <row r="33" spans="2:13" ht="20.100000000000001" customHeight="1" x14ac:dyDescent="0.2">
      <c r="B33" s="29" t="s">
        <v>68</v>
      </c>
      <c r="C33" s="21">
        <v>46388</v>
      </c>
      <c r="D33" s="100"/>
      <c r="E33" s="100"/>
      <c r="F33" s="100"/>
      <c r="G33" s="97"/>
      <c r="H33" s="23">
        <f t="shared" si="0"/>
        <v>0</v>
      </c>
      <c r="I33" s="20">
        <v>0</v>
      </c>
      <c r="J33" s="23">
        <f t="shared" si="3"/>
        <v>0</v>
      </c>
      <c r="K33" s="24">
        <f t="shared" si="4"/>
        <v>0</v>
      </c>
      <c r="L33" s="24">
        <f t="shared" si="5"/>
        <v>0</v>
      </c>
      <c r="M33" s="26">
        <f t="shared" si="6"/>
        <v>0</v>
      </c>
    </row>
    <row r="34" spans="2:13" ht="20.100000000000001" customHeight="1" x14ac:dyDescent="0.2">
      <c r="B34" s="29" t="s">
        <v>69</v>
      </c>
      <c r="C34" s="21">
        <v>46419</v>
      </c>
      <c r="D34" s="100"/>
      <c r="E34" s="100"/>
      <c r="F34" s="100"/>
      <c r="G34" s="97"/>
      <c r="H34" s="23">
        <f t="shared" si="0"/>
        <v>0</v>
      </c>
      <c r="I34" s="20">
        <v>0</v>
      </c>
      <c r="J34" s="23">
        <f t="shared" si="3"/>
        <v>0</v>
      </c>
      <c r="K34" s="24">
        <f t="shared" si="4"/>
        <v>0</v>
      </c>
      <c r="L34" s="24">
        <f t="shared" si="5"/>
        <v>0</v>
      </c>
      <c r="M34" s="26">
        <f t="shared" si="6"/>
        <v>0</v>
      </c>
    </row>
    <row r="35" spans="2:13" ht="20.100000000000001" customHeight="1" x14ac:dyDescent="0.2">
      <c r="B35" s="29" t="s">
        <v>104</v>
      </c>
      <c r="C35" s="21">
        <v>46447</v>
      </c>
      <c r="D35" s="100"/>
      <c r="E35" s="100"/>
      <c r="F35" s="100"/>
      <c r="G35" s="97"/>
      <c r="H35" s="23">
        <f t="shared" si="0"/>
        <v>0</v>
      </c>
      <c r="I35" s="20">
        <v>0</v>
      </c>
      <c r="J35" s="23">
        <f t="shared" ref="J35:J41" si="7">SUM(H35:I35)</f>
        <v>0</v>
      </c>
      <c r="K35" s="24">
        <f t="shared" si="4"/>
        <v>0</v>
      </c>
      <c r="L35" s="24">
        <f t="shared" ref="L35:L41" si="8">J35-K35</f>
        <v>0</v>
      </c>
      <c r="M35" s="26">
        <f t="shared" ref="M35:M41" si="9">IF($H35=0,SUM(M34,L35),M34-L35)</f>
        <v>0</v>
      </c>
    </row>
    <row r="36" spans="2:13" ht="20.100000000000001" customHeight="1" x14ac:dyDescent="0.2">
      <c r="B36" s="29" t="s">
        <v>105</v>
      </c>
      <c r="C36" s="21">
        <v>46478</v>
      </c>
      <c r="D36" s="100"/>
      <c r="E36" s="100"/>
      <c r="F36" s="100"/>
      <c r="G36" s="97"/>
      <c r="H36" s="23">
        <f t="shared" si="0"/>
        <v>0</v>
      </c>
      <c r="I36" s="20">
        <v>0</v>
      </c>
      <c r="J36" s="23">
        <f t="shared" si="7"/>
        <v>0</v>
      </c>
      <c r="K36" s="24">
        <f>ROUND(J36*0.25,2)</f>
        <v>0</v>
      </c>
      <c r="L36" s="24">
        <f t="shared" si="8"/>
        <v>0</v>
      </c>
      <c r="M36" s="26">
        <f t="shared" si="9"/>
        <v>0</v>
      </c>
    </row>
    <row r="37" spans="2:13" ht="20.100000000000001" customHeight="1" x14ac:dyDescent="0.2">
      <c r="B37" s="29"/>
      <c r="D37" s="100"/>
      <c r="E37" s="100"/>
      <c r="F37" s="100"/>
      <c r="G37" s="97"/>
      <c r="H37" s="23"/>
      <c r="J37" s="23"/>
      <c r="K37" s="24"/>
      <c r="L37" s="24"/>
      <c r="M37" s="26"/>
    </row>
    <row r="38" spans="2:13" ht="20.100000000000001" customHeight="1" x14ac:dyDescent="0.2">
      <c r="B38" s="29"/>
      <c r="D38" s="100"/>
      <c r="E38" s="100"/>
      <c r="F38" s="100"/>
      <c r="G38" s="97"/>
      <c r="H38" s="23"/>
      <c r="J38" s="23"/>
      <c r="K38" s="24"/>
      <c r="L38" s="24"/>
      <c r="M38" s="26"/>
    </row>
    <row r="39" spans="2:13" ht="20.100000000000001" customHeight="1" x14ac:dyDescent="0.2">
      <c r="B39" s="29"/>
      <c r="D39" s="100"/>
      <c r="E39" s="100"/>
      <c r="F39" s="100"/>
      <c r="G39" s="97"/>
      <c r="H39" s="23"/>
      <c r="J39" s="23"/>
      <c r="K39" s="24"/>
      <c r="L39" s="24"/>
      <c r="M39" s="26"/>
    </row>
    <row r="40" spans="2:13" ht="20.100000000000001" customHeight="1" x14ac:dyDescent="0.2">
      <c r="B40" s="29"/>
      <c r="D40" s="100"/>
      <c r="E40" s="100"/>
      <c r="F40" s="100"/>
      <c r="G40" s="97"/>
      <c r="H40" s="23"/>
      <c r="J40" s="23"/>
      <c r="K40" s="24"/>
      <c r="L40" s="24"/>
      <c r="M40" s="26"/>
    </row>
    <row r="41" spans="2:13" ht="20.100000000000001" customHeight="1" x14ac:dyDescent="0.2">
      <c r="B41" s="29"/>
      <c r="D41" s="100"/>
      <c r="E41" s="100"/>
      <c r="F41" s="100"/>
      <c r="G41" s="97"/>
      <c r="H41" s="23"/>
      <c r="J41" s="23"/>
      <c r="K41" s="24"/>
      <c r="L41" s="24"/>
      <c r="M41" s="26"/>
    </row>
    <row r="42" spans="2:13" ht="20.100000000000001" customHeight="1" x14ac:dyDescent="0.2">
      <c r="B42" s="29"/>
      <c r="G42" s="97"/>
      <c r="H42" s="23"/>
      <c r="J42" s="23"/>
      <c r="K42" s="24"/>
      <c r="L42" s="24"/>
      <c r="M42" s="26"/>
    </row>
    <row r="43" spans="2:13" ht="20.100000000000001" customHeight="1" x14ac:dyDescent="0.2">
      <c r="B43" s="29"/>
      <c r="G43" s="97"/>
      <c r="H43" s="23"/>
      <c r="J43" s="23"/>
      <c r="K43" s="24"/>
      <c r="L43" s="24"/>
      <c r="M43" s="26"/>
    </row>
    <row r="44" spans="2:13" ht="20.100000000000001" customHeight="1" x14ac:dyDescent="0.2">
      <c r="B44" s="29"/>
      <c r="G44" s="97"/>
      <c r="H44" s="23"/>
      <c r="J44" s="23"/>
      <c r="K44" s="24"/>
      <c r="L44" s="24"/>
      <c r="M44" s="26"/>
    </row>
    <row r="45" spans="2:13" ht="20.100000000000001" customHeight="1" x14ac:dyDescent="0.2">
      <c r="B45" s="29"/>
      <c r="G45" s="97"/>
      <c r="H45" s="23"/>
      <c r="J45" s="23"/>
      <c r="K45" s="24"/>
      <c r="L45" s="24"/>
      <c r="M45" s="26"/>
    </row>
    <row r="46" spans="2:13" ht="20.100000000000001" customHeight="1" x14ac:dyDescent="0.2">
      <c r="B46" s="29"/>
      <c r="G46" s="97"/>
      <c r="H46" s="23"/>
      <c r="J46" s="23"/>
      <c r="K46" s="24"/>
      <c r="L46" s="24"/>
      <c r="M46" s="26"/>
    </row>
    <row r="47" spans="2:13" ht="20.100000000000001" customHeight="1" x14ac:dyDescent="0.2">
      <c r="B47" s="29"/>
      <c r="G47" s="97"/>
      <c r="H47" s="23"/>
      <c r="J47" s="23"/>
      <c r="K47" s="24"/>
      <c r="L47" s="24"/>
      <c r="M47" s="26"/>
    </row>
    <row r="48" spans="2:13" ht="20.100000000000001" customHeight="1" x14ac:dyDescent="0.2">
      <c r="B48" s="29"/>
      <c r="G48" s="97"/>
      <c r="H48" s="23"/>
      <c r="J48" s="23"/>
      <c r="K48" s="24"/>
      <c r="L48" s="24"/>
      <c r="M48" s="26"/>
    </row>
    <row r="49" spans="2:13" ht="20.100000000000001" customHeight="1" x14ac:dyDescent="0.2">
      <c r="B49" s="29"/>
      <c r="G49" s="97"/>
      <c r="H49" s="23"/>
      <c r="J49" s="23"/>
      <c r="K49" s="24"/>
      <c r="L49" s="24"/>
      <c r="M49" s="26"/>
    </row>
    <row r="50" spans="2:13" ht="20.100000000000001" customHeight="1" x14ac:dyDescent="0.2">
      <c r="B50" s="29"/>
      <c r="G50" s="97"/>
      <c r="H50" s="23"/>
      <c r="J50" s="23"/>
      <c r="K50" s="24"/>
      <c r="L50" s="24"/>
      <c r="M50" s="26"/>
    </row>
  </sheetData>
  <sheetProtection selectLockedCells="1"/>
  <protectedRanges>
    <protectedRange sqref="C8:C11 C37 C39 C41 C43 C45 C47 C49 C13 C15 C17 C19 C21 C23 C25 C27 C29 C31 C33 C35" name="Range1"/>
    <protectedRange sqref="D8:G10 G11" name="Range1_1_1"/>
  </protectedRanges>
  <phoneticPr fontId="15" type="noConversion"/>
  <pageMargins left="0.25" right="0.25" top="0.5" bottom="0.75" header="0.3" footer="0.3"/>
  <pageSetup scale="76" fitToHeight="0" orientation="landscape" r:id="rId1"/>
  <headerFooter alignWithMargins="0">
    <oddFooter>&amp;R&amp;8&amp;P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J54"/>
  <sheetViews>
    <sheetView view="pageBreakPreview" zoomScaleNormal="100" zoomScaleSheetLayoutView="100" workbookViewId="0">
      <selection activeCell="C40" sqref="C40:J40"/>
    </sheetView>
  </sheetViews>
  <sheetFormatPr defaultColWidth="2.7109375" defaultRowHeight="15" customHeight="1" x14ac:dyDescent="0.2"/>
  <cols>
    <col min="1" max="35" width="2.7109375" style="40" customWidth="1"/>
    <col min="37" max="16384" width="2.7109375" style="40"/>
  </cols>
  <sheetData>
    <row r="1" spans="1:36" ht="1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9"/>
      <c r="AJ1" s="40"/>
    </row>
    <row r="2" spans="1:36" ht="15" customHeight="1" x14ac:dyDescent="0.3">
      <c r="A2" s="41"/>
      <c r="B2" s="42"/>
      <c r="C2" s="42"/>
      <c r="D2" s="105" t="s">
        <v>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6"/>
      <c r="AJ2" s="40"/>
    </row>
    <row r="3" spans="1:36" ht="15" customHeight="1" x14ac:dyDescent="0.3">
      <c r="A3" s="41"/>
      <c r="B3" s="42"/>
      <c r="C3" s="42"/>
      <c r="D3" s="105" t="s">
        <v>35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6"/>
      <c r="AJ3" s="40"/>
    </row>
    <row r="4" spans="1:36" ht="15" customHeight="1" x14ac:dyDescent="0.3">
      <c r="A4" s="41"/>
      <c r="B4" s="42"/>
      <c r="C4" s="42"/>
      <c r="D4" s="105" t="s">
        <v>1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/>
      <c r="AJ4" s="40"/>
    </row>
    <row r="5" spans="1:36" ht="15" customHeight="1" x14ac:dyDescent="0.2">
      <c r="A5" s="4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4"/>
      <c r="AJ5" s="40"/>
    </row>
    <row r="6" spans="1:36" ht="15" customHeight="1" x14ac:dyDescent="0.2">
      <c r="A6" s="4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4"/>
      <c r="AJ6" s="40"/>
    </row>
    <row r="7" spans="1:36" s="54" customFormat="1" ht="15" customHeight="1" x14ac:dyDescent="0.2">
      <c r="A7" s="45"/>
      <c r="B7" s="46"/>
      <c r="C7" s="46"/>
      <c r="D7" s="46"/>
      <c r="E7" s="46"/>
      <c r="F7" s="47" t="s">
        <v>2</v>
      </c>
      <c r="G7" s="48" t="str">
        <f>'EMSD (CAP) Tracking'!$C$5</f>
        <v>Agency Name Here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6"/>
      <c r="T7" s="46"/>
      <c r="U7" s="46"/>
      <c r="V7" s="46"/>
      <c r="W7" s="46"/>
      <c r="X7" s="46"/>
      <c r="Y7" s="47" t="s">
        <v>29</v>
      </c>
      <c r="Z7" s="107">
        <v>1</v>
      </c>
      <c r="AA7" s="108"/>
      <c r="AB7" s="50" t="s">
        <v>40</v>
      </c>
      <c r="AC7" s="51"/>
      <c r="AD7" s="51"/>
      <c r="AE7" s="51"/>
      <c r="AF7" s="51"/>
      <c r="AG7" s="51"/>
      <c r="AH7" s="52"/>
      <c r="AI7" s="53"/>
    </row>
    <row r="8" spans="1:36" s="60" customFormat="1" ht="15" customHeight="1" x14ac:dyDescent="0.2">
      <c r="A8" s="55"/>
      <c r="B8" s="56"/>
      <c r="C8" s="56"/>
      <c r="D8" s="56"/>
      <c r="E8" s="56"/>
      <c r="F8" s="57" t="s">
        <v>28</v>
      </c>
      <c r="G8" s="58" t="s">
        <v>109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7" t="s">
        <v>3</v>
      </c>
      <c r="Z8" s="109" t="s">
        <v>112</v>
      </c>
      <c r="AA8" s="109"/>
      <c r="AB8" s="109"/>
      <c r="AC8" s="109"/>
      <c r="AD8" s="109"/>
      <c r="AE8" s="109"/>
      <c r="AF8" s="109"/>
      <c r="AG8" s="109"/>
      <c r="AH8" s="109"/>
      <c r="AI8" s="59"/>
    </row>
    <row r="9" spans="1:36" s="64" customFormat="1" ht="15" customHeight="1" thickBo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3"/>
    </row>
    <row r="10" spans="1:36" s="68" customFormat="1" ht="15" customHeight="1" thickTop="1" x14ac:dyDescent="0.2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</row>
    <row r="11" spans="1:36" s="68" customFormat="1" ht="15" customHeight="1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102" t="s">
        <v>5</v>
      </c>
      <c r="L11" s="102"/>
      <c r="M11" s="102"/>
      <c r="N11" s="102"/>
      <c r="O11" s="102"/>
      <c r="P11" s="102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</row>
    <row r="12" spans="1:36" s="68" customFormat="1" ht="15" customHeight="1" x14ac:dyDescent="0.2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103">
        <f>VLOOKUP($Z$7&amp;" "&amp;$AB$7,'EMSD (CAP) Tracking'!$B:$M,2,FALSE)</f>
        <v>45717</v>
      </c>
      <c r="L12" s="103"/>
      <c r="M12" s="103"/>
      <c r="N12" s="103"/>
      <c r="O12" s="103"/>
      <c r="P12" s="103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1"/>
    </row>
    <row r="13" spans="1:36" s="68" customFormat="1" ht="15" customHeight="1" x14ac:dyDescent="0.2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1"/>
    </row>
    <row r="14" spans="1:36" s="64" customFormat="1" ht="15" customHeight="1" x14ac:dyDescent="0.2">
      <c r="A14" s="69"/>
      <c r="B14" s="104" t="s">
        <v>4</v>
      </c>
      <c r="C14" s="104"/>
      <c r="D14" s="104"/>
      <c r="E14" s="104"/>
      <c r="F14" s="104"/>
      <c r="G14" s="104"/>
      <c r="H14" s="104"/>
      <c r="I14" s="70"/>
      <c r="J14" s="70"/>
      <c r="K14" s="101" t="s">
        <v>6</v>
      </c>
      <c r="L14" s="101"/>
      <c r="M14" s="101"/>
      <c r="N14" s="101"/>
      <c r="O14" s="101"/>
      <c r="P14" s="101"/>
      <c r="Q14" s="70"/>
      <c r="R14" s="70"/>
      <c r="S14" s="70"/>
      <c r="T14" s="70"/>
      <c r="U14" s="70"/>
      <c r="V14" s="70"/>
      <c r="W14" s="101" t="s">
        <v>32</v>
      </c>
      <c r="X14" s="101"/>
      <c r="Y14" s="101"/>
      <c r="Z14" s="101"/>
      <c r="AA14" s="101"/>
      <c r="AB14" s="101"/>
      <c r="AC14" s="70"/>
      <c r="AD14" s="70"/>
      <c r="AE14" s="101" t="s">
        <v>7</v>
      </c>
      <c r="AF14" s="101"/>
      <c r="AG14" s="101"/>
      <c r="AH14" s="101"/>
      <c r="AI14" s="71"/>
    </row>
    <row r="15" spans="1:36" s="64" customFormat="1" ht="15" customHeight="1" x14ac:dyDescent="0.2">
      <c r="A15" s="69"/>
      <c r="B15" s="72"/>
      <c r="C15" s="72"/>
      <c r="D15" s="72"/>
      <c r="E15" s="72"/>
      <c r="F15" s="72"/>
      <c r="G15" s="72"/>
      <c r="H15" s="72"/>
      <c r="I15" s="70"/>
      <c r="J15" s="70"/>
      <c r="K15" s="73"/>
      <c r="L15" s="73"/>
      <c r="M15" s="73"/>
      <c r="N15" s="73"/>
      <c r="O15" s="73"/>
      <c r="P15" s="73"/>
      <c r="Q15" s="70"/>
      <c r="R15" s="70"/>
      <c r="S15" s="70"/>
      <c r="T15" s="70"/>
      <c r="U15" s="70"/>
      <c r="V15" s="70"/>
      <c r="W15" s="73"/>
      <c r="X15" s="73"/>
      <c r="Y15" s="73"/>
      <c r="Z15" s="73"/>
      <c r="AA15" s="73"/>
      <c r="AB15" s="73"/>
      <c r="AC15" s="70"/>
      <c r="AD15" s="70"/>
      <c r="AE15" s="70"/>
      <c r="AF15" s="70"/>
      <c r="AG15" s="70"/>
      <c r="AH15" s="70"/>
      <c r="AI15" s="71"/>
    </row>
    <row r="16" spans="1:36" s="64" customFormat="1" ht="15" customHeight="1" x14ac:dyDescent="0.2">
      <c r="A16" s="65"/>
      <c r="B16" s="110" t="str">
        <f>'EMSD (CAP) Tracking'!D8</f>
        <v>Salaries 
&amp; Benefits</v>
      </c>
      <c r="C16" s="114"/>
      <c r="D16" s="114"/>
      <c r="E16" s="114"/>
      <c r="F16" s="114"/>
      <c r="G16" s="114"/>
      <c r="H16" s="114"/>
      <c r="I16" s="74"/>
      <c r="J16" s="74"/>
      <c r="K16" s="115">
        <f>VLOOKUP($Z$7&amp;" "&amp;$AB$7,'EMSD (CAP) Tracking'!$B:$M,3,FALSE)</f>
        <v>0</v>
      </c>
      <c r="L16" s="115"/>
      <c r="M16" s="115"/>
      <c r="N16" s="115"/>
      <c r="O16" s="115"/>
      <c r="P16" s="115"/>
      <c r="Q16" s="74"/>
      <c r="R16" s="74"/>
      <c r="S16" s="74"/>
      <c r="T16" s="74"/>
      <c r="U16" s="74"/>
      <c r="V16" s="74"/>
      <c r="W16" s="115">
        <f>SUMIFS('EMSD (CAP) Tracking'!D:D,'EMSD (CAP) Tracking'!$B:$B,"*EMSD*")</f>
        <v>0</v>
      </c>
      <c r="X16" s="115"/>
      <c r="Y16" s="115"/>
      <c r="Z16" s="115"/>
      <c r="AA16" s="115"/>
      <c r="AB16" s="115"/>
      <c r="AC16" s="74"/>
      <c r="AD16" s="74"/>
      <c r="AE16" s="116">
        <f>IFERROR(IF(K16=0,0,K16/W16),0)</f>
        <v>0</v>
      </c>
      <c r="AF16" s="116"/>
      <c r="AG16" s="116"/>
      <c r="AH16" s="116"/>
      <c r="AI16" s="67"/>
    </row>
    <row r="17" spans="1:35" s="64" customFormat="1" ht="15" customHeight="1" x14ac:dyDescent="0.2">
      <c r="A17" s="65"/>
      <c r="B17" s="110" t="str">
        <f>'EMSD (CAP) Tracking'!E8</f>
        <v>Vehicle Expenses</v>
      </c>
      <c r="C17" s="114"/>
      <c r="D17" s="114"/>
      <c r="E17" s="114"/>
      <c r="F17" s="114"/>
      <c r="G17" s="114"/>
      <c r="H17" s="114"/>
      <c r="I17" s="74"/>
      <c r="J17" s="74"/>
      <c r="K17" s="115">
        <f>VLOOKUP($Z$7&amp;" "&amp;$AB$7,'EMSD (CAP) Tracking'!$B:$M,4,FALSE)</f>
        <v>0</v>
      </c>
      <c r="L17" s="115"/>
      <c r="M17" s="115"/>
      <c r="N17" s="115"/>
      <c r="O17" s="115"/>
      <c r="P17" s="115"/>
      <c r="Q17" s="74"/>
      <c r="R17" s="74"/>
      <c r="S17" s="74"/>
      <c r="T17" s="74"/>
      <c r="U17" s="74"/>
      <c r="V17" s="74"/>
      <c r="W17" s="115">
        <f>SUMIFS('EMSD (CAP) Tracking'!E:E,'EMSD (CAP) Tracking'!$B:$B,"*EMSD*")</f>
        <v>0</v>
      </c>
      <c r="X17" s="115"/>
      <c r="Y17" s="115"/>
      <c r="Z17" s="115"/>
      <c r="AA17" s="115"/>
      <c r="AB17" s="115"/>
      <c r="AC17" s="74"/>
      <c r="AD17" s="74"/>
      <c r="AE17" s="116">
        <f>IFERROR(IF(K17=0,0,K17/W17),0)</f>
        <v>0</v>
      </c>
      <c r="AF17" s="116"/>
      <c r="AG17" s="116"/>
      <c r="AH17" s="116"/>
      <c r="AI17" s="67"/>
    </row>
    <row r="18" spans="1:35" s="64" customFormat="1" ht="15" customHeight="1" x14ac:dyDescent="0.2">
      <c r="A18" s="65"/>
      <c r="B18" s="110" t="str">
        <f>'EMSD (CAP) Tracking'!F8</f>
        <v>Other Capital Expenses</v>
      </c>
      <c r="C18" s="114"/>
      <c r="D18" s="114"/>
      <c r="E18" s="114"/>
      <c r="F18" s="114"/>
      <c r="G18" s="114"/>
      <c r="H18" s="114"/>
      <c r="I18" s="74"/>
      <c r="J18" s="74"/>
      <c r="K18" s="115">
        <f>VLOOKUP($Z$7&amp;" "&amp;$AB$7,'EMSD (CAP) Tracking'!$B:$M,5,FALSE)</f>
        <v>0</v>
      </c>
      <c r="L18" s="115"/>
      <c r="M18" s="115"/>
      <c r="N18" s="115"/>
      <c r="O18" s="115"/>
      <c r="P18" s="115"/>
      <c r="Q18" s="74"/>
      <c r="R18" s="74"/>
      <c r="S18" s="74"/>
      <c r="T18" s="74"/>
      <c r="U18" s="74"/>
      <c r="V18" s="74"/>
      <c r="W18" s="115">
        <f>SUMIFS('EMSD (CAP) Tracking'!F:F,'EMSD (CAP) Tracking'!$B:$B,"*EMSD*")</f>
        <v>0</v>
      </c>
      <c r="X18" s="115"/>
      <c r="Y18" s="115"/>
      <c r="Z18" s="115"/>
      <c r="AA18" s="115"/>
      <c r="AB18" s="115"/>
      <c r="AC18" s="74"/>
      <c r="AD18" s="74"/>
      <c r="AE18" s="116">
        <f>IFERROR(IF(K18=0,0,K18/W18),0)</f>
        <v>0</v>
      </c>
      <c r="AF18" s="116"/>
      <c r="AG18" s="116"/>
      <c r="AH18" s="116"/>
      <c r="AI18" s="67"/>
    </row>
    <row r="19" spans="1:35" s="64" customFormat="1" ht="15" customHeight="1" x14ac:dyDescent="0.2">
      <c r="A19" s="65"/>
      <c r="B19" s="110" t="str">
        <f>'EMSD (CAP) Tracking'!G8</f>
        <v>Indirect Expenses</v>
      </c>
      <c r="C19" s="111"/>
      <c r="D19" s="111"/>
      <c r="E19" s="111"/>
      <c r="F19" s="111"/>
      <c r="G19" s="111"/>
      <c r="H19" s="111"/>
      <c r="I19" s="74"/>
      <c r="J19" s="74"/>
      <c r="K19" s="112">
        <f>VLOOKUP($Z$7&amp;" "&amp;$AB$7,'EMSD (CAP) Tracking'!$B:$M,6,FALSE)</f>
        <v>0</v>
      </c>
      <c r="L19" s="112"/>
      <c r="M19" s="112"/>
      <c r="N19" s="112"/>
      <c r="O19" s="112"/>
      <c r="P19" s="112"/>
      <c r="Q19" s="74"/>
      <c r="R19" s="74"/>
      <c r="S19" s="74"/>
      <c r="T19" s="74"/>
      <c r="U19" s="74"/>
      <c r="V19" s="74"/>
      <c r="W19" s="112">
        <f>SUMIFS('EMSD (CAP) Tracking'!G:G,'EMSD (CAP) Tracking'!$B:$B,"*EMSD*")</f>
        <v>0</v>
      </c>
      <c r="X19" s="112"/>
      <c r="Y19" s="112"/>
      <c r="Z19" s="112"/>
      <c r="AA19" s="112"/>
      <c r="AB19" s="112"/>
      <c r="AC19" s="74"/>
      <c r="AD19" s="74"/>
      <c r="AE19" s="113">
        <f>IFERROR(IF(K19=0,0,K19/W19),0)</f>
        <v>0</v>
      </c>
      <c r="AF19" s="113"/>
      <c r="AG19" s="113"/>
      <c r="AH19" s="113"/>
      <c r="AI19" s="67"/>
    </row>
    <row r="20" spans="1:35" s="64" customFormat="1" ht="15" customHeight="1" x14ac:dyDescent="0.2">
      <c r="A20" s="65"/>
      <c r="B20" s="75"/>
      <c r="C20" s="76"/>
      <c r="D20" s="76"/>
      <c r="E20" s="76"/>
      <c r="F20" s="76"/>
      <c r="G20" s="76"/>
      <c r="H20" s="76"/>
      <c r="I20" s="74"/>
      <c r="J20" s="74"/>
      <c r="K20" s="77"/>
      <c r="L20" s="77"/>
      <c r="M20" s="77"/>
      <c r="N20" s="77"/>
      <c r="O20" s="77"/>
      <c r="P20" s="77"/>
      <c r="Q20" s="74"/>
      <c r="R20" s="74"/>
      <c r="S20" s="74"/>
      <c r="T20" s="74"/>
      <c r="U20" s="74"/>
      <c r="V20" s="74"/>
      <c r="W20" s="77"/>
      <c r="X20" s="77"/>
      <c r="Y20" s="77"/>
      <c r="Z20" s="77"/>
      <c r="AA20" s="77"/>
      <c r="AB20" s="77"/>
      <c r="AC20" s="74"/>
      <c r="AD20" s="74"/>
      <c r="AE20" s="116"/>
      <c r="AF20" s="116"/>
      <c r="AG20" s="116"/>
      <c r="AH20" s="116"/>
      <c r="AI20" s="67"/>
    </row>
    <row r="21" spans="1:35" s="64" customFormat="1" ht="15" customHeight="1" x14ac:dyDescent="0.2">
      <c r="A21" s="65"/>
      <c r="B21" s="114"/>
      <c r="C21" s="114"/>
      <c r="D21" s="114"/>
      <c r="E21" s="114"/>
      <c r="F21" s="114"/>
      <c r="G21" s="114"/>
      <c r="H21" s="114"/>
      <c r="I21" s="74"/>
      <c r="J21" s="74"/>
      <c r="K21" s="115"/>
      <c r="L21" s="115"/>
      <c r="M21" s="115"/>
      <c r="N21" s="115"/>
      <c r="O21" s="115"/>
      <c r="P21" s="115"/>
      <c r="Q21" s="74"/>
      <c r="R21" s="74"/>
      <c r="S21" s="74"/>
      <c r="T21" s="74"/>
      <c r="U21" s="74"/>
      <c r="V21" s="74"/>
      <c r="W21" s="115"/>
      <c r="X21" s="115"/>
      <c r="Y21" s="115"/>
      <c r="Z21" s="115"/>
      <c r="AA21" s="115"/>
      <c r="AB21" s="115"/>
      <c r="AC21" s="74"/>
      <c r="AD21" s="74"/>
      <c r="AE21" s="116"/>
      <c r="AF21" s="116"/>
      <c r="AG21" s="116"/>
      <c r="AH21" s="116"/>
      <c r="AI21" s="67"/>
    </row>
    <row r="22" spans="1:35" s="64" customFormat="1" ht="15" customHeight="1" x14ac:dyDescent="0.2">
      <c r="A22" s="65"/>
      <c r="B22" s="74"/>
      <c r="C22" s="74"/>
      <c r="D22" s="74"/>
      <c r="E22" s="74"/>
      <c r="F22" s="74"/>
      <c r="G22" s="74"/>
      <c r="H22" s="74"/>
      <c r="I22" s="74"/>
      <c r="J22" s="74"/>
      <c r="K22" s="78"/>
      <c r="L22" s="78"/>
      <c r="M22" s="78"/>
      <c r="N22" s="78"/>
      <c r="O22" s="78"/>
      <c r="P22" s="78"/>
      <c r="Q22" s="74"/>
      <c r="R22" s="74"/>
      <c r="S22" s="74"/>
      <c r="T22" s="74"/>
      <c r="U22" s="74"/>
      <c r="V22" s="74"/>
      <c r="W22" s="78"/>
      <c r="X22" s="78"/>
      <c r="Y22" s="78"/>
      <c r="Z22" s="78"/>
      <c r="AA22" s="78"/>
      <c r="AB22" s="78"/>
      <c r="AC22" s="74"/>
      <c r="AD22" s="74"/>
      <c r="AE22" s="66"/>
      <c r="AF22" s="66"/>
      <c r="AG22" s="66"/>
      <c r="AH22" s="66"/>
      <c r="AI22" s="67"/>
    </row>
    <row r="23" spans="1:35" s="64" customFormat="1" ht="15" customHeight="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79" t="s">
        <v>31</v>
      </c>
      <c r="K23" s="115">
        <f>SUM(K16:P21)</f>
        <v>0</v>
      </c>
      <c r="L23" s="115"/>
      <c r="M23" s="115"/>
      <c r="N23" s="115"/>
      <c r="O23" s="115"/>
      <c r="P23" s="115"/>
      <c r="Q23" s="66"/>
      <c r="R23" s="66"/>
      <c r="S23" s="66"/>
      <c r="T23" s="66"/>
      <c r="U23" s="66"/>
      <c r="V23" s="66"/>
      <c r="W23" s="115">
        <f>SUM(W16:AB21)</f>
        <v>0</v>
      </c>
      <c r="X23" s="115"/>
      <c r="Y23" s="115"/>
      <c r="Z23" s="115"/>
      <c r="AA23" s="115"/>
      <c r="AB23" s="115"/>
      <c r="AC23" s="66"/>
      <c r="AD23" s="66"/>
      <c r="AE23" s="116">
        <f>IFERROR(IF(K23=0,0,K23/W23),0)</f>
        <v>0</v>
      </c>
      <c r="AF23" s="116"/>
      <c r="AG23" s="116"/>
      <c r="AH23" s="116"/>
      <c r="AI23" s="67"/>
    </row>
    <row r="24" spans="1:35" s="64" customFormat="1" ht="15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78"/>
      <c r="L24" s="78"/>
      <c r="M24" s="78"/>
      <c r="N24" s="78"/>
      <c r="O24" s="78"/>
      <c r="P24" s="78"/>
      <c r="Q24" s="66"/>
      <c r="R24" s="66"/>
      <c r="S24" s="66"/>
      <c r="T24" s="66"/>
      <c r="U24" s="66"/>
      <c r="V24" s="66"/>
      <c r="W24" s="78"/>
      <c r="X24" s="78"/>
      <c r="Y24" s="78"/>
      <c r="Z24" s="78"/>
      <c r="AA24" s="78"/>
      <c r="AB24" s="78"/>
      <c r="AC24" s="66"/>
      <c r="AD24" s="66"/>
      <c r="AE24" s="66"/>
      <c r="AF24" s="66"/>
      <c r="AG24" s="66"/>
      <c r="AH24" s="66"/>
      <c r="AI24" s="67"/>
    </row>
    <row r="25" spans="1:35" s="64" customFormat="1" ht="15" customHeight="1" x14ac:dyDescent="0.2">
      <c r="A25" s="65"/>
      <c r="B25" s="66" t="s">
        <v>8</v>
      </c>
      <c r="C25" s="66"/>
      <c r="D25" s="66"/>
      <c r="E25" s="66"/>
      <c r="F25" s="66"/>
      <c r="G25" s="66"/>
      <c r="H25" s="66"/>
      <c r="I25" s="66"/>
      <c r="J25" s="66"/>
      <c r="K25" s="78"/>
      <c r="L25" s="78"/>
      <c r="M25" s="78"/>
      <c r="N25" s="78"/>
      <c r="O25" s="78"/>
      <c r="P25" s="78"/>
      <c r="Q25" s="66"/>
      <c r="R25" s="66"/>
      <c r="S25" s="66"/>
      <c r="T25" s="66"/>
      <c r="U25" s="66"/>
      <c r="V25" s="66"/>
      <c r="W25" s="78"/>
      <c r="X25" s="78"/>
      <c r="Y25" s="78"/>
      <c r="Z25" s="78"/>
      <c r="AA25" s="78"/>
      <c r="AB25" s="78"/>
      <c r="AC25" s="66"/>
      <c r="AD25" s="66"/>
      <c r="AE25" s="66"/>
      <c r="AF25" s="66"/>
      <c r="AG25" s="66"/>
      <c r="AH25" s="66"/>
      <c r="AI25" s="67"/>
    </row>
    <row r="26" spans="1:35" s="64" customFormat="1" ht="15" customHeight="1" x14ac:dyDescent="0.2">
      <c r="A26" s="65"/>
      <c r="B26" s="114" t="s">
        <v>96</v>
      </c>
      <c r="C26" s="114"/>
      <c r="D26" s="114"/>
      <c r="E26" s="114"/>
      <c r="F26" s="114"/>
      <c r="G26" s="114"/>
      <c r="H26" s="114"/>
      <c r="I26" s="66"/>
      <c r="J26" s="66"/>
      <c r="K26" s="115">
        <f>VLOOKUP($Z$7&amp;" "&amp;$AB$7,'EMSD (CAP) Tracking'!$B:$M,10,FALSE)</f>
        <v>0</v>
      </c>
      <c r="L26" s="115"/>
      <c r="M26" s="115"/>
      <c r="N26" s="115"/>
      <c r="O26" s="115"/>
      <c r="P26" s="115"/>
      <c r="Q26" s="66"/>
      <c r="R26" s="66"/>
      <c r="S26" s="66"/>
      <c r="T26" s="66"/>
      <c r="U26" s="66"/>
      <c r="V26" s="66"/>
      <c r="W26" s="115">
        <f>SUMIFS('EMSD (CAP) Tracking'!K:K,'EMSD (CAP) Tracking'!$B:$B,"*EMSD*")</f>
        <v>0</v>
      </c>
      <c r="X26" s="115"/>
      <c r="Y26" s="115"/>
      <c r="Z26" s="115"/>
      <c r="AA26" s="115"/>
      <c r="AB26" s="115"/>
      <c r="AC26" s="66"/>
      <c r="AD26" s="66"/>
      <c r="AE26" s="116">
        <f>IFERROR(IF(K26=0,0,K26/W26),0)</f>
        <v>0</v>
      </c>
      <c r="AF26" s="116"/>
      <c r="AG26" s="116"/>
      <c r="AH26" s="116"/>
      <c r="AI26" s="67"/>
    </row>
    <row r="27" spans="1:35" s="64" customFormat="1" ht="15" customHeight="1" x14ac:dyDescent="0.2">
      <c r="A27" s="65"/>
      <c r="B27" s="126"/>
      <c r="C27" s="126"/>
      <c r="D27" s="126"/>
      <c r="E27" s="126"/>
      <c r="F27" s="126"/>
      <c r="G27" s="126"/>
      <c r="H27" s="126"/>
      <c r="I27" s="66"/>
      <c r="J27" s="66"/>
      <c r="K27" s="115"/>
      <c r="L27" s="115"/>
      <c r="M27" s="115"/>
      <c r="N27" s="115"/>
      <c r="O27" s="115"/>
      <c r="P27" s="115"/>
      <c r="Q27" s="66"/>
      <c r="R27" s="66"/>
      <c r="S27" s="66"/>
      <c r="T27" s="66"/>
      <c r="U27" s="66"/>
      <c r="V27" s="66"/>
      <c r="W27" s="115"/>
      <c r="X27" s="115"/>
      <c r="Y27" s="115"/>
      <c r="Z27" s="115"/>
      <c r="AA27" s="115"/>
      <c r="AB27" s="115"/>
      <c r="AC27" s="66"/>
      <c r="AD27" s="66"/>
      <c r="AE27" s="127"/>
      <c r="AF27" s="127"/>
      <c r="AG27" s="127"/>
      <c r="AH27" s="127"/>
      <c r="AI27" s="67"/>
    </row>
    <row r="28" spans="1:35" s="64" customFormat="1" ht="15" customHeight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78"/>
      <c r="L28" s="78"/>
      <c r="M28" s="78"/>
      <c r="N28" s="78"/>
      <c r="O28" s="78"/>
      <c r="P28" s="78"/>
      <c r="Q28" s="66"/>
      <c r="R28" s="66"/>
      <c r="S28" s="66"/>
      <c r="T28" s="66"/>
      <c r="U28" s="66"/>
      <c r="V28" s="66"/>
      <c r="W28" s="78"/>
      <c r="X28" s="78"/>
      <c r="Y28" s="78"/>
      <c r="Z28" s="78"/>
      <c r="AA28" s="78"/>
      <c r="AB28" s="78"/>
      <c r="AC28" s="66"/>
      <c r="AD28" s="66"/>
      <c r="AE28" s="66"/>
      <c r="AF28" s="66"/>
      <c r="AG28" s="66"/>
      <c r="AH28" s="66"/>
      <c r="AI28" s="67"/>
    </row>
    <row r="29" spans="1:35" s="64" customFormat="1" ht="15" customHeight="1" thickBo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79" t="s">
        <v>9</v>
      </c>
      <c r="K29" s="128">
        <f>K23-K26</f>
        <v>0</v>
      </c>
      <c r="L29" s="128"/>
      <c r="M29" s="128"/>
      <c r="N29" s="128"/>
      <c r="O29" s="128"/>
      <c r="P29" s="128"/>
      <c r="Q29" s="66"/>
      <c r="R29" s="66"/>
      <c r="S29" s="66"/>
      <c r="T29" s="66"/>
      <c r="U29" s="66"/>
      <c r="V29" s="66"/>
      <c r="W29" s="128">
        <f>W23-W26</f>
        <v>0</v>
      </c>
      <c r="X29" s="128"/>
      <c r="Y29" s="128"/>
      <c r="Z29" s="128"/>
      <c r="AA29" s="128"/>
      <c r="AB29" s="128"/>
      <c r="AC29" s="66"/>
      <c r="AD29" s="66"/>
      <c r="AE29" s="129">
        <f>IFERROR(IF(K29=0,0,K29/W29),0)</f>
        <v>0</v>
      </c>
      <c r="AF29" s="129"/>
      <c r="AG29" s="129"/>
      <c r="AH29" s="129"/>
      <c r="AI29" s="67"/>
    </row>
    <row r="30" spans="1:35" s="64" customFormat="1" ht="15" customHeight="1" thickTop="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</row>
    <row r="31" spans="1:35" s="64" customFormat="1" ht="15" customHeight="1" x14ac:dyDescent="0.2">
      <c r="A31" s="65"/>
      <c r="B31" s="66" t="s">
        <v>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</row>
    <row r="32" spans="1:35" s="64" customFormat="1" ht="15" customHeight="1" x14ac:dyDescent="0.2">
      <c r="A32" s="65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9"/>
      <c r="AI32" s="67"/>
    </row>
    <row r="33" spans="1:36" s="64" customFormat="1" ht="15" customHeight="1" x14ac:dyDescent="0.2">
      <c r="A33" s="65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2"/>
      <c r="AI33" s="67"/>
    </row>
    <row r="34" spans="1:36" s="64" customFormat="1" ht="15" customHeight="1" thickBot="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</row>
    <row r="35" spans="1:36" s="64" customFormat="1" ht="15" customHeight="1" thickTop="1" thickBo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</row>
    <row r="36" spans="1:36" s="64" customFormat="1" ht="15" customHeight="1" thickBot="1" x14ac:dyDescent="0.3">
      <c r="A36" s="65"/>
      <c r="B36" s="123" t="s">
        <v>11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5"/>
      <c r="AI36" s="67"/>
    </row>
    <row r="37" spans="1:36" s="64" customFormat="1" ht="15" customHeight="1" x14ac:dyDescent="0.2">
      <c r="A37" s="65"/>
      <c r="B37" s="80" t="s">
        <v>13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 t="s">
        <v>15</v>
      </c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 t="s">
        <v>16</v>
      </c>
      <c r="AE37" s="66"/>
      <c r="AF37" s="66"/>
      <c r="AG37" s="66"/>
      <c r="AH37" s="81"/>
      <c r="AI37" s="67"/>
    </row>
    <row r="38" spans="1:36" s="64" customFormat="1" ht="15" customHeight="1" x14ac:dyDescent="0.2">
      <c r="A38" s="65"/>
      <c r="B38" s="8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81"/>
      <c r="AI38" s="67"/>
    </row>
    <row r="39" spans="1:36" s="64" customFormat="1" ht="15" customHeight="1" x14ac:dyDescent="0.2">
      <c r="A39" s="65"/>
      <c r="B39" s="82"/>
      <c r="C39" s="66" t="s">
        <v>12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66"/>
      <c r="AD39" s="83"/>
      <c r="AE39" s="83"/>
      <c r="AF39" s="83"/>
      <c r="AG39" s="83"/>
      <c r="AH39" s="84"/>
      <c r="AI39" s="67"/>
    </row>
    <row r="40" spans="1:36" s="64" customFormat="1" ht="15" customHeight="1" x14ac:dyDescent="0.2">
      <c r="A40" s="65"/>
      <c r="B40" s="82"/>
      <c r="C40" s="83"/>
      <c r="D40" s="83"/>
      <c r="E40" s="83"/>
      <c r="F40" s="83"/>
      <c r="G40" s="83"/>
      <c r="H40" s="83"/>
      <c r="I40" s="83"/>
      <c r="J40" s="96"/>
      <c r="K40" s="96"/>
      <c r="L40" s="83"/>
      <c r="M40" s="83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81"/>
      <c r="AI40" s="67"/>
    </row>
    <row r="41" spans="1:36" s="64" customFormat="1" ht="15" customHeight="1" x14ac:dyDescent="0.2">
      <c r="A41" s="65"/>
      <c r="B41" s="82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66"/>
      <c r="AD41" s="83"/>
      <c r="AE41" s="83"/>
      <c r="AF41" s="83"/>
      <c r="AG41" s="83"/>
      <c r="AH41" s="84"/>
      <c r="AI41" s="67"/>
    </row>
    <row r="42" spans="1:36" s="64" customFormat="1" ht="15" customHeight="1" x14ac:dyDescent="0.2">
      <c r="A42" s="65"/>
      <c r="B42" s="82"/>
      <c r="C42" s="66" t="s">
        <v>14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81"/>
      <c r="AI42" s="67"/>
    </row>
    <row r="43" spans="1:36" s="64" customFormat="1" ht="15" customHeight="1" x14ac:dyDescent="0.2">
      <c r="A43" s="65"/>
      <c r="B43" s="82"/>
      <c r="C43" s="83" t="s">
        <v>41</v>
      </c>
      <c r="D43" s="83"/>
      <c r="E43" s="83"/>
      <c r="F43" s="83"/>
      <c r="G43" s="83"/>
      <c r="H43" s="83"/>
      <c r="I43" s="83"/>
      <c r="J43" s="76"/>
      <c r="K43" s="85"/>
      <c r="L43" s="83"/>
      <c r="M43" s="83"/>
      <c r="N43" s="66"/>
      <c r="O43" s="66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66"/>
      <c r="AD43" s="83"/>
      <c r="AE43" s="83"/>
      <c r="AF43" s="83"/>
      <c r="AG43" s="83"/>
      <c r="AH43" s="84"/>
      <c r="AI43" s="67"/>
    </row>
    <row r="44" spans="1:36" ht="15" customHeight="1" x14ac:dyDescent="0.2">
      <c r="A44" s="65"/>
      <c r="B44" s="82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81"/>
      <c r="AI44" s="67"/>
      <c r="AJ44" s="40"/>
    </row>
    <row r="45" spans="1:36" ht="15" customHeight="1" x14ac:dyDescent="0.2">
      <c r="A45" s="41"/>
      <c r="B45" s="82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66"/>
      <c r="AD45" s="83"/>
      <c r="AE45" s="83"/>
      <c r="AF45" s="83"/>
      <c r="AG45" s="83"/>
      <c r="AH45" s="84"/>
      <c r="AI45" s="44"/>
      <c r="AJ45" s="40"/>
    </row>
    <row r="46" spans="1:36" ht="15" customHeight="1" thickBot="1" x14ac:dyDescent="0.25">
      <c r="A46" s="4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8"/>
      <c r="AD46" s="87"/>
      <c r="AE46" s="87"/>
      <c r="AF46" s="87"/>
      <c r="AG46" s="87"/>
      <c r="AH46" s="89"/>
      <c r="AI46" s="44"/>
      <c r="AJ46" s="40"/>
    </row>
    <row r="47" spans="1:36" ht="15" customHeight="1" x14ac:dyDescent="0.2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  <c r="AJ47" s="40"/>
    </row>
    <row r="48" spans="1:36" ht="15" customHeight="1" x14ac:dyDescent="0.2">
      <c r="AJ48" s="40"/>
    </row>
    <row r="49" spans="36:36" ht="15" customHeight="1" x14ac:dyDescent="0.2">
      <c r="AJ49" s="40"/>
    </row>
    <row r="50" spans="36:36" ht="15" customHeight="1" x14ac:dyDescent="0.2">
      <c r="AJ50" s="40"/>
    </row>
    <row r="51" spans="36:36" ht="15" customHeight="1" x14ac:dyDescent="0.2">
      <c r="AJ51" s="40"/>
    </row>
    <row r="52" spans="36:36" ht="15" customHeight="1" x14ac:dyDescent="0.2">
      <c r="AJ52" s="40"/>
    </row>
    <row r="53" spans="36:36" ht="15" customHeight="1" x14ac:dyDescent="0.2">
      <c r="AJ53" s="40"/>
    </row>
    <row r="54" spans="36:36" ht="15" customHeight="1" x14ac:dyDescent="0.2">
      <c r="AJ54" s="40"/>
    </row>
  </sheetData>
  <sheetProtection selectLockedCells="1"/>
  <mergeCells count="48">
    <mergeCell ref="Z7:AA7"/>
    <mergeCell ref="AE20:AH20"/>
    <mergeCell ref="B19:H19"/>
    <mergeCell ref="K19:P19"/>
    <mergeCell ref="W19:AB19"/>
    <mergeCell ref="AE19:AH19"/>
    <mergeCell ref="AE17:AH17"/>
    <mergeCell ref="B18:H18"/>
    <mergeCell ref="K18:P18"/>
    <mergeCell ref="W18:AB18"/>
    <mergeCell ref="AE18:AH18"/>
    <mergeCell ref="K16:P16"/>
    <mergeCell ref="B16:H16"/>
    <mergeCell ref="B17:H17"/>
    <mergeCell ref="K17:P17"/>
    <mergeCell ref="W17:AB17"/>
    <mergeCell ref="K29:P29"/>
    <mergeCell ref="W29:AB29"/>
    <mergeCell ref="AE29:AH29"/>
    <mergeCell ref="AE23:AH23"/>
    <mergeCell ref="W23:AB23"/>
    <mergeCell ref="K23:P23"/>
    <mergeCell ref="AE26:AH26"/>
    <mergeCell ref="W26:AB26"/>
    <mergeCell ref="K26:P26"/>
    <mergeCell ref="W21:AB21"/>
    <mergeCell ref="AE21:AH21"/>
    <mergeCell ref="B27:H27"/>
    <mergeCell ref="K27:P27"/>
    <mergeCell ref="W27:AB27"/>
    <mergeCell ref="AE27:AH27"/>
    <mergeCell ref="B26:H26"/>
    <mergeCell ref="K12:P12"/>
    <mergeCell ref="B32:AH33"/>
    <mergeCell ref="B36:AH36"/>
    <mergeCell ref="D2:AI2"/>
    <mergeCell ref="D3:AI3"/>
    <mergeCell ref="D4:AI4"/>
    <mergeCell ref="W14:AB14"/>
    <mergeCell ref="AE14:AH14"/>
    <mergeCell ref="Z8:AH8"/>
    <mergeCell ref="B14:H14"/>
    <mergeCell ref="K14:P14"/>
    <mergeCell ref="K11:P11"/>
    <mergeCell ref="AE16:AH16"/>
    <mergeCell ref="W16:AB16"/>
    <mergeCell ref="B21:H21"/>
    <mergeCell ref="K21:P21"/>
  </mergeCells>
  <printOptions horizontalCentered="1" verticalCentered="1"/>
  <pageMargins left="0.5" right="0.5" top="0.5" bottom="0.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1:M41"/>
  <sheetViews>
    <sheetView tabSelected="1" view="pageBreakPreview" zoomScaleNormal="100" zoomScaleSheetLayoutView="100" workbookViewId="0">
      <pane ySplit="8" topLeftCell="A9" activePane="bottomLeft" state="frozen"/>
      <selection activeCell="C6" sqref="C6"/>
      <selection pane="bottomLeft" activeCell="E22" sqref="E22"/>
    </sheetView>
  </sheetViews>
  <sheetFormatPr defaultColWidth="10.7109375" defaultRowHeight="20.100000000000001" customHeight="1" x14ac:dyDescent="0.2"/>
  <cols>
    <col min="1" max="1" width="3.5703125" style="3" customWidth="1"/>
    <col min="2" max="2" width="22.7109375" style="30" customWidth="1"/>
    <col min="3" max="3" width="14.28515625" style="21" customWidth="1"/>
    <col min="4" max="12" width="14.28515625" style="20" customWidth="1"/>
    <col min="13" max="13" width="14.28515625" style="27" customWidth="1"/>
    <col min="14" max="15" width="10.7109375" style="3"/>
    <col min="16" max="16" width="14.28515625" style="3" customWidth="1"/>
    <col min="17" max="16384" width="10.7109375" style="3"/>
  </cols>
  <sheetData>
    <row r="1" spans="2:13" ht="20.100000000000001" customHeight="1" x14ac:dyDescent="0.2">
      <c r="B1" s="19"/>
      <c r="C1" s="9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20.100000000000001" customHeight="1" x14ac:dyDescent="0.2">
      <c r="B2" s="1" t="s">
        <v>23</v>
      </c>
      <c r="C2" s="9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20.100000000000001" customHeight="1" x14ac:dyDescent="0.2">
      <c r="B3" s="4"/>
      <c r="C3" s="95"/>
      <c r="D3" s="5"/>
      <c r="E3" s="5"/>
      <c r="F3" s="5"/>
      <c r="G3" s="5"/>
      <c r="H3" s="5"/>
      <c r="I3" s="5"/>
      <c r="J3" s="5"/>
      <c r="K3" s="6"/>
      <c r="L3" s="6"/>
      <c r="M3" s="6"/>
    </row>
    <row r="4" spans="2:13" ht="20.100000000000001" customHeight="1" x14ac:dyDescent="0.2">
      <c r="B4" s="7" t="s">
        <v>24</v>
      </c>
      <c r="C4" s="8" t="s">
        <v>39</v>
      </c>
      <c r="D4" s="9"/>
      <c r="E4" s="9"/>
      <c r="F4" s="9"/>
      <c r="G4" s="9"/>
      <c r="H4" s="9"/>
      <c r="I4" s="10"/>
      <c r="J4" s="11"/>
      <c r="K4" s="6"/>
      <c r="L4" s="10" t="s">
        <v>33</v>
      </c>
      <c r="M4" s="11">
        <f>SUMIFS($L:$L,$H:$H,0)</f>
        <v>0</v>
      </c>
    </row>
    <row r="5" spans="2:13" ht="20.100000000000001" customHeight="1" x14ac:dyDescent="0.2">
      <c r="B5" s="7" t="s">
        <v>25</v>
      </c>
      <c r="C5" s="8" t="s">
        <v>108</v>
      </c>
      <c r="D5" s="6"/>
      <c r="E5" s="6"/>
      <c r="F5" s="6"/>
      <c r="G5" s="6"/>
      <c r="H5" s="6"/>
      <c r="I5" s="10"/>
      <c r="J5" s="11"/>
      <c r="K5" s="6"/>
      <c r="L5" s="10" t="s">
        <v>26</v>
      </c>
      <c r="M5" s="11">
        <f>SUMIFS($L:$L,$H:$H,"&lt;&gt;0")</f>
        <v>0</v>
      </c>
    </row>
    <row r="6" spans="2:13" ht="20.100000000000001" customHeight="1" x14ac:dyDescent="0.2">
      <c r="B6" s="7" t="s">
        <v>27</v>
      </c>
      <c r="C6" s="8" t="s">
        <v>109</v>
      </c>
      <c r="D6" s="6"/>
      <c r="E6" s="6"/>
      <c r="F6" s="6"/>
      <c r="G6" s="6"/>
      <c r="H6" s="6"/>
      <c r="I6" s="10"/>
      <c r="J6" s="11"/>
      <c r="K6" s="6"/>
      <c r="L6" s="10" t="s">
        <v>34</v>
      </c>
      <c r="M6" s="11">
        <f>M4-M5</f>
        <v>0</v>
      </c>
    </row>
    <row r="7" spans="2:13" ht="20.100000000000001" customHeight="1" x14ac:dyDescent="0.2">
      <c r="B7" s="12"/>
      <c r="C7" s="9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2:13" s="18" customFormat="1" ht="35.1" customHeight="1" x14ac:dyDescent="0.25">
      <c r="B8" s="31" t="s">
        <v>18</v>
      </c>
      <c r="C8" s="32" t="s">
        <v>17</v>
      </c>
      <c r="D8" s="34" t="s">
        <v>19</v>
      </c>
      <c r="E8" s="34" t="s">
        <v>36</v>
      </c>
      <c r="F8" s="34" t="s">
        <v>94</v>
      </c>
      <c r="G8" s="34" t="s">
        <v>37</v>
      </c>
      <c r="H8" s="33" t="s">
        <v>30</v>
      </c>
      <c r="I8" s="33" t="s">
        <v>21</v>
      </c>
      <c r="J8" s="33" t="s">
        <v>22</v>
      </c>
      <c r="K8" s="34" t="s">
        <v>111</v>
      </c>
      <c r="L8" s="34" t="s">
        <v>45</v>
      </c>
      <c r="M8" s="34" t="s">
        <v>20</v>
      </c>
    </row>
    <row r="9" spans="2:13" s="18" customFormat="1" ht="0.95" customHeight="1" x14ac:dyDescent="0.25">
      <c r="B9" s="35"/>
      <c r="C9" s="15"/>
      <c r="D9" s="17"/>
      <c r="E9" s="17"/>
      <c r="F9" s="17"/>
      <c r="G9" s="17"/>
      <c r="H9" s="16"/>
      <c r="I9" s="16"/>
      <c r="J9" s="16"/>
      <c r="K9" s="17"/>
      <c r="L9" s="17"/>
      <c r="M9" s="36"/>
    </row>
    <row r="10" spans="2:13" ht="20.100000000000001" customHeight="1" x14ac:dyDescent="0.2">
      <c r="B10" s="28" t="s">
        <v>44</v>
      </c>
      <c r="C10" s="22">
        <v>45717</v>
      </c>
      <c r="D10" s="24">
        <v>0</v>
      </c>
      <c r="E10" s="24">
        <v>0</v>
      </c>
      <c r="F10" s="24">
        <v>0</v>
      </c>
      <c r="G10" s="24">
        <v>0</v>
      </c>
      <c r="H10" s="23">
        <f t="shared" ref="H10:H41" si="0">SUM(D10:G10)</f>
        <v>0</v>
      </c>
      <c r="I10" s="23">
        <v>0</v>
      </c>
      <c r="J10" s="23">
        <f>SUM(H10:I10)</f>
        <v>0</v>
      </c>
      <c r="K10" s="24">
        <v>0</v>
      </c>
      <c r="L10" s="24">
        <f t="shared" ref="L10" si="1">J10-K10</f>
        <v>0</v>
      </c>
      <c r="M10" s="25">
        <f>L10</f>
        <v>0</v>
      </c>
    </row>
    <row r="11" spans="2:13" ht="20.100000000000001" customHeight="1" x14ac:dyDescent="0.2">
      <c r="B11" s="29" t="s">
        <v>38</v>
      </c>
      <c r="C11" s="21">
        <v>45717</v>
      </c>
      <c r="D11" s="100"/>
      <c r="E11" s="100"/>
      <c r="F11" s="100"/>
      <c r="G11" s="100"/>
      <c r="H11" s="23">
        <f t="shared" si="0"/>
        <v>0</v>
      </c>
      <c r="I11" s="20">
        <v>0</v>
      </c>
      <c r="J11" s="23">
        <f t="shared" ref="J11" si="2">SUM(H11:I11)</f>
        <v>0</v>
      </c>
      <c r="K11" s="24">
        <f>ROUND(J11*0.1,2)</f>
        <v>0</v>
      </c>
      <c r="L11" s="24">
        <f t="shared" ref="L11" si="3">J11-K11</f>
        <v>0</v>
      </c>
      <c r="M11" s="26">
        <f>IF($H11=0,SUM(M10,L11),M10-L11)</f>
        <v>0</v>
      </c>
    </row>
    <row r="12" spans="2:13" ht="20.100000000000001" customHeight="1" x14ac:dyDescent="0.2">
      <c r="B12" s="29" t="s">
        <v>70</v>
      </c>
      <c r="C12" s="21">
        <v>45748</v>
      </c>
      <c r="D12" s="100"/>
      <c r="E12" s="100"/>
      <c r="F12" s="100"/>
      <c r="G12" s="100"/>
      <c r="H12" s="23">
        <f t="shared" si="0"/>
        <v>0</v>
      </c>
      <c r="I12" s="20">
        <v>0</v>
      </c>
      <c r="J12" s="23">
        <f t="shared" ref="J12:J34" si="4">SUM(H12:I12)</f>
        <v>0</v>
      </c>
      <c r="K12" s="24">
        <f t="shared" ref="K12:K34" si="5">ROUND(J12*0.1,2)</f>
        <v>0</v>
      </c>
      <c r="L12" s="24">
        <f t="shared" ref="L12:L34" si="6">J12-K12</f>
        <v>0</v>
      </c>
      <c r="M12" s="26">
        <f t="shared" ref="M12:M34" si="7">IF($H12=0,SUM(M11,L12),M11-L12)</f>
        <v>0</v>
      </c>
    </row>
    <row r="13" spans="2:13" ht="20.100000000000001" customHeight="1" x14ac:dyDescent="0.2">
      <c r="B13" s="29" t="s">
        <v>71</v>
      </c>
      <c r="C13" s="21">
        <v>45778</v>
      </c>
      <c r="D13" s="100"/>
      <c r="E13" s="100"/>
      <c r="F13" s="100"/>
      <c r="G13" s="100"/>
      <c r="H13" s="23">
        <f t="shared" si="0"/>
        <v>0</v>
      </c>
      <c r="I13" s="20">
        <v>0</v>
      </c>
      <c r="J13" s="23">
        <f t="shared" si="4"/>
        <v>0</v>
      </c>
      <c r="K13" s="24">
        <f t="shared" si="5"/>
        <v>0</v>
      </c>
      <c r="L13" s="24">
        <f t="shared" si="6"/>
        <v>0</v>
      </c>
      <c r="M13" s="26">
        <f t="shared" si="7"/>
        <v>0</v>
      </c>
    </row>
    <row r="14" spans="2:13" ht="20.100000000000001" customHeight="1" x14ac:dyDescent="0.2">
      <c r="B14" s="29" t="s">
        <v>72</v>
      </c>
      <c r="C14" s="21">
        <v>45809</v>
      </c>
      <c r="D14" s="100"/>
      <c r="E14" s="100"/>
      <c r="F14" s="100"/>
      <c r="G14" s="100"/>
      <c r="H14" s="23">
        <f t="shared" si="0"/>
        <v>0</v>
      </c>
      <c r="I14" s="20">
        <v>0</v>
      </c>
      <c r="J14" s="23">
        <f t="shared" si="4"/>
        <v>0</v>
      </c>
      <c r="K14" s="24">
        <f t="shared" si="5"/>
        <v>0</v>
      </c>
      <c r="L14" s="24">
        <f t="shared" si="6"/>
        <v>0</v>
      </c>
      <c r="M14" s="26">
        <f t="shared" si="7"/>
        <v>0</v>
      </c>
    </row>
    <row r="15" spans="2:13" ht="20.100000000000001" customHeight="1" x14ac:dyDescent="0.2">
      <c r="B15" s="29" t="s">
        <v>73</v>
      </c>
      <c r="C15" s="21">
        <v>45839</v>
      </c>
      <c r="D15" s="100"/>
      <c r="E15" s="100"/>
      <c r="F15" s="100"/>
      <c r="G15" s="100"/>
      <c r="H15" s="23">
        <f t="shared" si="0"/>
        <v>0</v>
      </c>
      <c r="I15" s="20">
        <v>0</v>
      </c>
      <c r="J15" s="23">
        <f t="shared" si="4"/>
        <v>0</v>
      </c>
      <c r="K15" s="24">
        <f t="shared" si="5"/>
        <v>0</v>
      </c>
      <c r="L15" s="24">
        <f t="shared" si="6"/>
        <v>0</v>
      </c>
      <c r="M15" s="26">
        <f t="shared" si="7"/>
        <v>0</v>
      </c>
    </row>
    <row r="16" spans="2:13" ht="20.100000000000001" customHeight="1" x14ac:dyDescent="0.2">
      <c r="B16" s="29" t="s">
        <v>74</v>
      </c>
      <c r="C16" s="21">
        <v>45870</v>
      </c>
      <c r="D16" s="100"/>
      <c r="E16" s="100"/>
      <c r="F16" s="100"/>
      <c r="G16" s="100"/>
      <c r="H16" s="23">
        <f t="shared" si="0"/>
        <v>0</v>
      </c>
      <c r="I16" s="20">
        <v>0</v>
      </c>
      <c r="J16" s="23">
        <f t="shared" si="4"/>
        <v>0</v>
      </c>
      <c r="K16" s="24">
        <f t="shared" si="5"/>
        <v>0</v>
      </c>
      <c r="L16" s="24">
        <f t="shared" si="6"/>
        <v>0</v>
      </c>
      <c r="M16" s="26">
        <f t="shared" si="7"/>
        <v>0</v>
      </c>
    </row>
    <row r="17" spans="2:13" ht="20.100000000000001" customHeight="1" x14ac:dyDescent="0.2">
      <c r="B17" s="29" t="s">
        <v>75</v>
      </c>
      <c r="C17" s="21">
        <v>45901</v>
      </c>
      <c r="D17" s="100"/>
      <c r="E17" s="100"/>
      <c r="F17" s="100"/>
      <c r="G17" s="100"/>
      <c r="H17" s="23">
        <f t="shared" si="0"/>
        <v>0</v>
      </c>
      <c r="I17" s="20">
        <v>0</v>
      </c>
      <c r="J17" s="23">
        <f t="shared" si="4"/>
        <v>0</v>
      </c>
      <c r="K17" s="24">
        <f t="shared" si="5"/>
        <v>0</v>
      </c>
      <c r="L17" s="24">
        <f t="shared" si="6"/>
        <v>0</v>
      </c>
      <c r="M17" s="26">
        <f t="shared" si="7"/>
        <v>0</v>
      </c>
    </row>
    <row r="18" spans="2:13" ht="20.100000000000001" customHeight="1" x14ac:dyDescent="0.2">
      <c r="B18" s="29" t="s">
        <v>76</v>
      </c>
      <c r="C18" s="21">
        <v>45931</v>
      </c>
      <c r="D18" s="100"/>
      <c r="E18" s="100"/>
      <c r="F18" s="100"/>
      <c r="G18" s="100"/>
      <c r="H18" s="23">
        <f t="shared" si="0"/>
        <v>0</v>
      </c>
      <c r="I18" s="20">
        <v>0</v>
      </c>
      <c r="J18" s="23">
        <f t="shared" si="4"/>
        <v>0</v>
      </c>
      <c r="K18" s="24">
        <f t="shared" si="5"/>
        <v>0</v>
      </c>
      <c r="L18" s="24">
        <f t="shared" si="6"/>
        <v>0</v>
      </c>
      <c r="M18" s="26">
        <f t="shared" si="7"/>
        <v>0</v>
      </c>
    </row>
    <row r="19" spans="2:13" ht="20.100000000000001" customHeight="1" x14ac:dyDescent="0.2">
      <c r="B19" s="29" t="s">
        <v>77</v>
      </c>
      <c r="C19" s="21">
        <v>45962</v>
      </c>
      <c r="D19" s="100"/>
      <c r="E19" s="100"/>
      <c r="F19" s="100"/>
      <c r="G19" s="100"/>
      <c r="H19" s="23">
        <f t="shared" si="0"/>
        <v>0</v>
      </c>
      <c r="I19" s="20">
        <v>0</v>
      </c>
      <c r="J19" s="23">
        <f t="shared" si="4"/>
        <v>0</v>
      </c>
      <c r="K19" s="24">
        <f t="shared" si="5"/>
        <v>0</v>
      </c>
      <c r="L19" s="24">
        <f t="shared" si="6"/>
        <v>0</v>
      </c>
      <c r="M19" s="26">
        <f t="shared" si="7"/>
        <v>0</v>
      </c>
    </row>
    <row r="20" spans="2:13" ht="20.100000000000001" customHeight="1" x14ac:dyDescent="0.2">
      <c r="B20" s="29" t="s">
        <v>78</v>
      </c>
      <c r="C20" s="21">
        <v>45992</v>
      </c>
      <c r="D20" s="100"/>
      <c r="E20" s="100"/>
      <c r="F20" s="100"/>
      <c r="G20" s="100"/>
      <c r="H20" s="23">
        <f t="shared" si="0"/>
        <v>0</v>
      </c>
      <c r="I20" s="20">
        <v>0</v>
      </c>
      <c r="J20" s="23">
        <f t="shared" si="4"/>
        <v>0</v>
      </c>
      <c r="K20" s="24">
        <f t="shared" si="5"/>
        <v>0</v>
      </c>
      <c r="L20" s="24">
        <f t="shared" si="6"/>
        <v>0</v>
      </c>
      <c r="M20" s="26">
        <f t="shared" si="7"/>
        <v>0</v>
      </c>
    </row>
    <row r="21" spans="2:13" ht="20.100000000000001" customHeight="1" x14ac:dyDescent="0.2">
      <c r="B21" s="29" t="s">
        <v>79</v>
      </c>
      <c r="C21" s="21">
        <v>46023</v>
      </c>
      <c r="D21" s="100"/>
      <c r="E21" s="100"/>
      <c r="F21" s="100"/>
      <c r="G21" s="100"/>
      <c r="H21" s="23">
        <f t="shared" si="0"/>
        <v>0</v>
      </c>
      <c r="I21" s="20">
        <v>0</v>
      </c>
      <c r="J21" s="23">
        <f t="shared" si="4"/>
        <v>0</v>
      </c>
      <c r="K21" s="24">
        <f t="shared" si="5"/>
        <v>0</v>
      </c>
      <c r="L21" s="24">
        <f t="shared" si="6"/>
        <v>0</v>
      </c>
      <c r="M21" s="26">
        <f t="shared" si="7"/>
        <v>0</v>
      </c>
    </row>
    <row r="22" spans="2:13" ht="20.100000000000001" customHeight="1" x14ac:dyDescent="0.2">
      <c r="B22" s="29" t="s">
        <v>80</v>
      </c>
      <c r="C22" s="21">
        <v>46054</v>
      </c>
      <c r="D22" s="100"/>
      <c r="E22" s="100"/>
      <c r="F22" s="100"/>
      <c r="G22" s="100"/>
      <c r="H22" s="23">
        <f t="shared" si="0"/>
        <v>0</v>
      </c>
      <c r="I22" s="20">
        <v>0</v>
      </c>
      <c r="J22" s="23">
        <f t="shared" si="4"/>
        <v>0</v>
      </c>
      <c r="K22" s="24">
        <f t="shared" si="5"/>
        <v>0</v>
      </c>
      <c r="L22" s="24">
        <f t="shared" si="6"/>
        <v>0</v>
      </c>
      <c r="M22" s="26">
        <f t="shared" si="7"/>
        <v>0</v>
      </c>
    </row>
    <row r="23" spans="2:13" ht="20.100000000000001" customHeight="1" x14ac:dyDescent="0.2">
      <c r="B23" s="29" t="s">
        <v>81</v>
      </c>
      <c r="C23" s="21">
        <v>46082</v>
      </c>
      <c r="D23" s="100"/>
      <c r="E23" s="100"/>
      <c r="F23" s="100"/>
      <c r="G23" s="100"/>
      <c r="H23" s="23">
        <f t="shared" si="0"/>
        <v>0</v>
      </c>
      <c r="I23" s="20">
        <v>0</v>
      </c>
      <c r="J23" s="23">
        <f t="shared" si="4"/>
        <v>0</v>
      </c>
      <c r="K23" s="24">
        <f t="shared" si="5"/>
        <v>0</v>
      </c>
      <c r="L23" s="24">
        <f t="shared" si="6"/>
        <v>0</v>
      </c>
      <c r="M23" s="26">
        <f t="shared" si="7"/>
        <v>0</v>
      </c>
    </row>
    <row r="24" spans="2:13" ht="20.100000000000001" customHeight="1" x14ac:dyDescent="0.2">
      <c r="B24" s="29" t="s">
        <v>82</v>
      </c>
      <c r="C24" s="21">
        <v>46113</v>
      </c>
      <c r="D24" s="100"/>
      <c r="E24" s="100"/>
      <c r="F24" s="100"/>
      <c r="G24" s="100"/>
      <c r="H24" s="23">
        <f t="shared" si="0"/>
        <v>0</v>
      </c>
      <c r="I24" s="20">
        <v>0</v>
      </c>
      <c r="J24" s="23">
        <f t="shared" si="4"/>
        <v>0</v>
      </c>
      <c r="K24" s="24">
        <f t="shared" si="5"/>
        <v>0</v>
      </c>
      <c r="L24" s="24">
        <f t="shared" si="6"/>
        <v>0</v>
      </c>
      <c r="M24" s="26">
        <f t="shared" si="7"/>
        <v>0</v>
      </c>
    </row>
    <row r="25" spans="2:13" ht="20.100000000000001" customHeight="1" x14ac:dyDescent="0.2">
      <c r="B25" s="29" t="s">
        <v>83</v>
      </c>
      <c r="C25" s="21">
        <v>46143</v>
      </c>
      <c r="D25" s="100"/>
      <c r="E25" s="100"/>
      <c r="F25" s="100"/>
      <c r="G25" s="100"/>
      <c r="H25" s="23">
        <f t="shared" si="0"/>
        <v>0</v>
      </c>
      <c r="I25" s="20">
        <v>0</v>
      </c>
      <c r="J25" s="23">
        <f t="shared" si="4"/>
        <v>0</v>
      </c>
      <c r="K25" s="24">
        <f t="shared" si="5"/>
        <v>0</v>
      </c>
      <c r="L25" s="24">
        <f t="shared" si="6"/>
        <v>0</v>
      </c>
      <c r="M25" s="26">
        <f t="shared" si="7"/>
        <v>0</v>
      </c>
    </row>
    <row r="26" spans="2:13" ht="20.100000000000001" customHeight="1" x14ac:dyDescent="0.2">
      <c r="B26" s="29" t="s">
        <v>84</v>
      </c>
      <c r="C26" s="21">
        <v>46174</v>
      </c>
      <c r="D26" s="100"/>
      <c r="E26" s="100"/>
      <c r="F26" s="100"/>
      <c r="G26" s="100"/>
      <c r="H26" s="23">
        <f t="shared" si="0"/>
        <v>0</v>
      </c>
      <c r="I26" s="20">
        <v>0</v>
      </c>
      <c r="J26" s="23">
        <f t="shared" si="4"/>
        <v>0</v>
      </c>
      <c r="K26" s="24">
        <f t="shared" si="5"/>
        <v>0</v>
      </c>
      <c r="L26" s="24">
        <f t="shared" si="6"/>
        <v>0</v>
      </c>
      <c r="M26" s="26">
        <f t="shared" si="7"/>
        <v>0</v>
      </c>
    </row>
    <row r="27" spans="2:13" ht="20.100000000000001" customHeight="1" x14ac:dyDescent="0.2">
      <c r="B27" s="29" t="s">
        <v>85</v>
      </c>
      <c r="C27" s="21">
        <v>46204</v>
      </c>
      <c r="D27" s="100"/>
      <c r="E27" s="100"/>
      <c r="F27" s="100"/>
      <c r="G27" s="100"/>
      <c r="H27" s="23">
        <f t="shared" si="0"/>
        <v>0</v>
      </c>
      <c r="I27" s="20">
        <v>0</v>
      </c>
      <c r="J27" s="23">
        <f t="shared" si="4"/>
        <v>0</v>
      </c>
      <c r="K27" s="24">
        <f t="shared" si="5"/>
        <v>0</v>
      </c>
      <c r="L27" s="24">
        <f t="shared" si="6"/>
        <v>0</v>
      </c>
      <c r="M27" s="26">
        <f t="shared" si="7"/>
        <v>0</v>
      </c>
    </row>
    <row r="28" spans="2:13" ht="20.100000000000001" customHeight="1" x14ac:dyDescent="0.2">
      <c r="B28" s="29" t="s">
        <v>86</v>
      </c>
      <c r="C28" s="21">
        <v>46235</v>
      </c>
      <c r="D28" s="100"/>
      <c r="E28" s="100"/>
      <c r="F28" s="100"/>
      <c r="G28" s="100"/>
      <c r="H28" s="23">
        <f t="shared" si="0"/>
        <v>0</v>
      </c>
      <c r="I28" s="20">
        <v>0</v>
      </c>
      <c r="J28" s="23">
        <f t="shared" si="4"/>
        <v>0</v>
      </c>
      <c r="K28" s="24">
        <f t="shared" si="5"/>
        <v>0</v>
      </c>
      <c r="L28" s="24">
        <f t="shared" si="6"/>
        <v>0</v>
      </c>
      <c r="M28" s="26">
        <f t="shared" si="7"/>
        <v>0</v>
      </c>
    </row>
    <row r="29" spans="2:13" ht="20.100000000000001" customHeight="1" x14ac:dyDescent="0.2">
      <c r="B29" s="29" t="s">
        <v>87</v>
      </c>
      <c r="C29" s="21">
        <v>46266</v>
      </c>
      <c r="D29" s="100"/>
      <c r="E29" s="100"/>
      <c r="F29" s="100"/>
      <c r="G29" s="100"/>
      <c r="H29" s="23">
        <f t="shared" si="0"/>
        <v>0</v>
      </c>
      <c r="I29" s="20">
        <v>0</v>
      </c>
      <c r="J29" s="23">
        <f t="shared" si="4"/>
        <v>0</v>
      </c>
      <c r="K29" s="24">
        <f t="shared" si="5"/>
        <v>0</v>
      </c>
      <c r="L29" s="24">
        <f t="shared" si="6"/>
        <v>0</v>
      </c>
      <c r="M29" s="26">
        <f t="shared" si="7"/>
        <v>0</v>
      </c>
    </row>
    <row r="30" spans="2:13" ht="20.100000000000001" customHeight="1" x14ac:dyDescent="0.2">
      <c r="B30" s="29" t="s">
        <v>88</v>
      </c>
      <c r="C30" s="21">
        <v>46296</v>
      </c>
      <c r="D30" s="100"/>
      <c r="E30" s="100"/>
      <c r="F30" s="100"/>
      <c r="G30" s="100"/>
      <c r="H30" s="23">
        <f t="shared" si="0"/>
        <v>0</v>
      </c>
      <c r="I30" s="20">
        <v>0</v>
      </c>
      <c r="J30" s="23">
        <f t="shared" si="4"/>
        <v>0</v>
      </c>
      <c r="K30" s="24">
        <f t="shared" si="5"/>
        <v>0</v>
      </c>
      <c r="L30" s="24">
        <f t="shared" si="6"/>
        <v>0</v>
      </c>
      <c r="M30" s="26">
        <f t="shared" si="7"/>
        <v>0</v>
      </c>
    </row>
    <row r="31" spans="2:13" ht="20.100000000000001" customHeight="1" x14ac:dyDescent="0.2">
      <c r="B31" s="29" t="s">
        <v>89</v>
      </c>
      <c r="C31" s="21">
        <v>46327</v>
      </c>
      <c r="D31" s="100"/>
      <c r="E31" s="100"/>
      <c r="F31" s="100"/>
      <c r="G31" s="100"/>
      <c r="H31" s="23">
        <f t="shared" si="0"/>
        <v>0</v>
      </c>
      <c r="I31" s="20">
        <v>0</v>
      </c>
      <c r="J31" s="23">
        <f t="shared" si="4"/>
        <v>0</v>
      </c>
      <c r="K31" s="24">
        <f t="shared" si="5"/>
        <v>0</v>
      </c>
      <c r="L31" s="24">
        <f t="shared" si="6"/>
        <v>0</v>
      </c>
      <c r="M31" s="26">
        <f t="shared" si="7"/>
        <v>0</v>
      </c>
    </row>
    <row r="32" spans="2:13" ht="20.100000000000001" customHeight="1" x14ac:dyDescent="0.2">
      <c r="B32" s="29" t="s">
        <v>90</v>
      </c>
      <c r="C32" s="21">
        <v>46357</v>
      </c>
      <c r="D32" s="100"/>
      <c r="E32" s="100"/>
      <c r="F32" s="100"/>
      <c r="G32" s="100"/>
      <c r="H32" s="23">
        <f t="shared" si="0"/>
        <v>0</v>
      </c>
      <c r="I32" s="20">
        <v>0</v>
      </c>
      <c r="J32" s="23">
        <f t="shared" si="4"/>
        <v>0</v>
      </c>
      <c r="K32" s="24">
        <f t="shared" si="5"/>
        <v>0</v>
      </c>
      <c r="L32" s="24">
        <f t="shared" si="6"/>
        <v>0</v>
      </c>
      <c r="M32" s="26">
        <f t="shared" si="7"/>
        <v>0</v>
      </c>
    </row>
    <row r="33" spans="2:13" ht="20.100000000000001" customHeight="1" x14ac:dyDescent="0.2">
      <c r="B33" s="29" t="s">
        <v>91</v>
      </c>
      <c r="C33" s="21">
        <v>46388</v>
      </c>
      <c r="D33" s="100"/>
      <c r="E33" s="100"/>
      <c r="F33" s="100"/>
      <c r="G33" s="100"/>
      <c r="H33" s="23">
        <f t="shared" si="0"/>
        <v>0</v>
      </c>
      <c r="I33" s="20">
        <v>0</v>
      </c>
      <c r="J33" s="23">
        <f t="shared" si="4"/>
        <v>0</v>
      </c>
      <c r="K33" s="24">
        <f t="shared" si="5"/>
        <v>0</v>
      </c>
      <c r="L33" s="24">
        <f t="shared" si="6"/>
        <v>0</v>
      </c>
      <c r="M33" s="26">
        <f t="shared" si="7"/>
        <v>0</v>
      </c>
    </row>
    <row r="34" spans="2:13" ht="20.100000000000001" customHeight="1" x14ac:dyDescent="0.2">
      <c r="B34" s="29" t="s">
        <v>92</v>
      </c>
      <c r="C34" s="21">
        <v>46419</v>
      </c>
      <c r="D34" s="100"/>
      <c r="E34" s="100"/>
      <c r="F34" s="100"/>
      <c r="G34" s="100"/>
      <c r="H34" s="23">
        <f t="shared" si="0"/>
        <v>0</v>
      </c>
      <c r="I34" s="20">
        <v>0</v>
      </c>
      <c r="J34" s="23">
        <f t="shared" si="4"/>
        <v>0</v>
      </c>
      <c r="K34" s="24">
        <f t="shared" si="5"/>
        <v>0</v>
      </c>
      <c r="L34" s="24">
        <f t="shared" si="6"/>
        <v>0</v>
      </c>
      <c r="M34" s="26">
        <f t="shared" si="7"/>
        <v>0</v>
      </c>
    </row>
    <row r="35" spans="2:13" ht="20.100000000000001" customHeight="1" x14ac:dyDescent="0.2">
      <c r="B35" s="29" t="s">
        <v>97</v>
      </c>
      <c r="D35" s="100"/>
      <c r="E35" s="100"/>
      <c r="F35" s="100"/>
      <c r="G35" s="100"/>
      <c r="H35" s="23"/>
      <c r="J35" s="23"/>
      <c r="K35" s="24"/>
      <c r="L35" s="24"/>
      <c r="M35" s="26"/>
    </row>
    <row r="36" spans="2:13" ht="20.100000000000001" customHeight="1" x14ac:dyDescent="0.2">
      <c r="B36" s="29" t="s">
        <v>98</v>
      </c>
      <c r="D36" s="100"/>
      <c r="E36" s="100"/>
      <c r="F36" s="100"/>
      <c r="G36" s="100"/>
      <c r="H36" s="23"/>
      <c r="J36" s="23"/>
      <c r="K36" s="24"/>
      <c r="L36" s="24"/>
      <c r="M36" s="26"/>
    </row>
    <row r="37" spans="2:13" ht="20.100000000000001" customHeight="1" x14ac:dyDescent="0.2">
      <c r="B37" s="29" t="s">
        <v>99</v>
      </c>
      <c r="D37" s="100"/>
      <c r="E37" s="100"/>
      <c r="F37" s="100"/>
      <c r="G37" s="100"/>
      <c r="H37" s="23"/>
      <c r="J37" s="23"/>
      <c r="K37" s="24"/>
      <c r="L37" s="24"/>
      <c r="M37" s="26"/>
    </row>
    <row r="38" spans="2:13" ht="20.100000000000001" customHeight="1" x14ac:dyDescent="0.2">
      <c r="B38" s="29" t="s">
        <v>100</v>
      </c>
      <c r="D38" s="100"/>
      <c r="E38" s="100"/>
      <c r="F38" s="100"/>
      <c r="G38" s="100"/>
      <c r="H38" s="23"/>
      <c r="J38" s="23"/>
      <c r="K38" s="24"/>
      <c r="L38" s="24"/>
      <c r="M38" s="26"/>
    </row>
    <row r="39" spans="2:13" ht="20.100000000000001" customHeight="1" x14ac:dyDescent="0.2">
      <c r="B39" s="29" t="s">
        <v>101</v>
      </c>
      <c r="D39" s="100"/>
      <c r="E39" s="100"/>
      <c r="F39" s="100"/>
      <c r="G39" s="100"/>
      <c r="H39" s="23"/>
      <c r="J39" s="23"/>
      <c r="K39" s="24"/>
      <c r="L39" s="24"/>
      <c r="M39" s="26"/>
    </row>
    <row r="40" spans="2:13" ht="20.100000000000001" customHeight="1" x14ac:dyDescent="0.2">
      <c r="B40" s="29" t="s">
        <v>102</v>
      </c>
      <c r="D40" s="100"/>
      <c r="E40" s="100"/>
      <c r="F40" s="100"/>
      <c r="G40" s="100"/>
      <c r="H40" s="23"/>
      <c r="J40" s="23"/>
      <c r="K40" s="24"/>
      <c r="L40" s="24"/>
      <c r="M40" s="26"/>
    </row>
    <row r="41" spans="2:13" ht="20.100000000000001" customHeight="1" x14ac:dyDescent="0.2">
      <c r="B41" s="29" t="s">
        <v>103</v>
      </c>
      <c r="D41" s="100"/>
      <c r="E41" s="100"/>
      <c r="F41" s="100"/>
      <c r="G41" s="100"/>
      <c r="H41" s="23"/>
      <c r="J41" s="23"/>
      <c r="K41" s="24"/>
      <c r="L41" s="24"/>
      <c r="M41" s="26"/>
    </row>
  </sheetData>
  <sheetProtection selectLockedCells="1"/>
  <protectedRanges>
    <protectedRange sqref="C8:C11 C13 C15 C17 C19 C21 C23 C25 C27 C29 C31 C33 C35 C37 C39 C41" name="Range1"/>
    <protectedRange sqref="D8:G10" name="Range1_1_1"/>
  </protectedRanges>
  <sortState xmlns:xlrd2="http://schemas.microsoft.com/office/spreadsheetml/2017/richdata2" ref="B11:I11">
    <sortCondition ref="C11"/>
  </sortState>
  <phoneticPr fontId="15" type="noConversion"/>
  <pageMargins left="0.25" right="0.25" top="0.5" bottom="0.75" header="0.3" footer="0.3"/>
  <pageSetup scale="76" fitToHeight="0" orientation="landscape" r:id="rId1"/>
  <headerFooter alignWithMargins="0"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EMSD (OPS) Voucher</vt:lpstr>
      <vt:lpstr>EMSD (OPS) Tracking</vt:lpstr>
      <vt:lpstr>EMSD (CAP) Voucher</vt:lpstr>
      <vt:lpstr>EMSD (CAP) Tracking</vt:lpstr>
      <vt:lpstr>'EMSD (CAP) Tracking'!Print_Area</vt:lpstr>
      <vt:lpstr>'EMSD (OPS) Tracking'!Print_Area</vt:lpstr>
      <vt:lpstr>'EMSD (CAP) Tracking'!Print_Titles</vt:lpstr>
      <vt:lpstr>'EMSD (OPS) Tracking'!Print_Titles</vt:lpstr>
    </vt:vector>
  </TitlesOfParts>
  <Company>OCTA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Paul Gonzalez;Joanne Jacobsen</dc:creator>
  <cp:lastModifiedBy>Martin Browne</cp:lastModifiedBy>
  <cp:lastPrinted>2018-06-01T19:46:31Z</cp:lastPrinted>
  <dcterms:created xsi:type="dcterms:W3CDTF">2014-04-15T18:11:58Z</dcterms:created>
  <dcterms:modified xsi:type="dcterms:W3CDTF">2025-02-03T22:10:24Z</dcterms:modified>
</cp:coreProperties>
</file>